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cuments\ПОТАШОВА Л,И,\муниципальные программы\Мониторинг\2026\6 месяцев\"/>
    </mc:Choice>
  </mc:AlternateContent>
  <bookViews>
    <workbookView xWindow="0" yWindow="0" windowWidth="19170" windowHeight="960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6" i="1" l="1"/>
  <c r="G73" i="1" l="1"/>
  <c r="G74" i="1"/>
  <c r="G75" i="1"/>
  <c r="G66" i="1"/>
  <c r="G72" i="1" l="1"/>
  <c r="F76" i="1"/>
  <c r="F75" i="1" l="1"/>
  <c r="F74" i="1"/>
  <c r="F73" i="1"/>
  <c r="F68" i="1"/>
  <c r="G49" i="1"/>
  <c r="G40" i="1"/>
  <c r="G27" i="1"/>
  <c r="F72" i="1" l="1"/>
  <c r="G14" i="1" l="1"/>
  <c r="G11" i="1" l="1"/>
  <c r="G30" i="1"/>
  <c r="H57" i="1" l="1"/>
  <c r="H45" i="1" l="1"/>
  <c r="G42" i="1"/>
  <c r="F6" i="1"/>
  <c r="G70" i="1"/>
  <c r="F30" i="1" l="1"/>
  <c r="G6" i="1" l="1"/>
  <c r="H67" i="1" l="1"/>
  <c r="F42" i="1"/>
  <c r="H42" i="1" s="1"/>
  <c r="F40" i="1"/>
  <c r="H32" i="1" l="1"/>
  <c r="F37" i="1" l="1"/>
  <c r="F24" i="1"/>
  <c r="F19" i="1"/>
  <c r="F14" i="1"/>
  <c r="G68" i="1" l="1"/>
  <c r="G24" i="1"/>
  <c r="F34" i="1" l="1"/>
  <c r="F27" i="1"/>
  <c r="G19" i="1" l="1"/>
  <c r="H19" i="1" s="1"/>
  <c r="G61" i="1"/>
  <c r="G63" i="1" l="1"/>
  <c r="H47" i="1" l="1"/>
  <c r="H44" i="1"/>
  <c r="F52" i="1" l="1"/>
  <c r="G52" i="1"/>
  <c r="H52" i="1" s="1"/>
  <c r="F49" i="1"/>
  <c r="G37" i="1"/>
  <c r="G34" i="1"/>
  <c r="G59" i="1"/>
  <c r="G56" i="1"/>
  <c r="F56" i="1"/>
  <c r="H71" i="1" l="1"/>
  <c r="H69" i="1"/>
  <c r="H62" i="1"/>
  <c r="H60" i="1"/>
  <c r="H58" i="1"/>
  <c r="H55" i="1"/>
  <c r="H54" i="1"/>
  <c r="H53" i="1"/>
  <c r="H51" i="1"/>
  <c r="H49" i="1"/>
  <c r="H39" i="1"/>
  <c r="H38" i="1"/>
  <c r="H36" i="1"/>
  <c r="H35" i="1"/>
  <c r="H33" i="1"/>
  <c r="H29" i="1"/>
  <c r="H26" i="1"/>
  <c r="H25" i="1"/>
  <c r="H23" i="1"/>
  <c r="H22" i="1"/>
  <c r="H21" i="1"/>
  <c r="H20" i="1"/>
  <c r="H18" i="1"/>
  <c r="H17" i="1"/>
  <c r="H16" i="1"/>
  <c r="H15" i="1"/>
  <c r="H13" i="1"/>
  <c r="H12" i="1"/>
  <c r="H9" i="1"/>
  <c r="H8" i="1"/>
  <c r="H7" i="1"/>
  <c r="H76" i="1"/>
  <c r="H73" i="1"/>
  <c r="F70" i="1"/>
  <c r="H70" i="1" s="1"/>
  <c r="H68" i="1"/>
  <c r="F66" i="1"/>
  <c r="H66" i="1" s="1"/>
  <c r="F63" i="1"/>
  <c r="F61" i="1"/>
  <c r="H61" i="1" s="1"/>
  <c r="F59" i="1"/>
  <c r="H59" i="1" s="1"/>
  <c r="H56" i="1"/>
  <c r="H40" i="1"/>
  <c r="H37" i="1"/>
  <c r="H34" i="1"/>
  <c r="H30" i="1"/>
  <c r="H27" i="1"/>
  <c r="H24" i="1"/>
  <c r="H14" i="1"/>
  <c r="F11" i="1"/>
  <c r="H11" i="1" s="1"/>
  <c r="H6" i="1" l="1"/>
  <c r="H74" i="1"/>
  <c r="H75" i="1"/>
  <c r="H72" i="1" l="1"/>
</calcChain>
</file>

<file path=xl/sharedStrings.xml><?xml version="1.0" encoding="utf-8"?>
<sst xmlns="http://schemas.openxmlformats.org/spreadsheetml/2006/main" count="93" uniqueCount="33">
  <si>
    <t>№ п/п</t>
  </si>
  <si>
    <t>Наименование муниципальной программы</t>
  </si>
  <si>
    <t>Источники финансирования</t>
  </si>
  <si>
    <t>Отношение фактических расходов к плановым, %</t>
  </si>
  <si>
    <t xml:space="preserve">Всего </t>
  </si>
  <si>
    <t>Федеральный бюджет</t>
  </si>
  <si>
    <t>Областной бюджет</t>
  </si>
  <si>
    <t>Местный бюджет</t>
  </si>
  <si>
    <t>Внебюджетные источники</t>
  </si>
  <si>
    <t>ИТОГО</t>
  </si>
  <si>
    <t>Плановые расходы на 2025 год, тыс. руб.</t>
  </si>
  <si>
    <t>Фактические расходы за 2025 год, тыс. руб.</t>
  </si>
  <si>
    <t>Сводный отчет об использовании бюджетных ассигнований на реализацию муниципальных программы за 6 месяцев 2026 года</t>
  </si>
  <si>
    <t>"Развитие образования в Афанасьевском муниципальном округе" на 2023-2028 годы</t>
  </si>
  <si>
    <t>"Развитие физической культуры и спорта в Афанасьевском муниципальном округе" на 2023-2028 годы</t>
  </si>
  <si>
    <t>"Развитие культуры в Афанасьевском муниципальном округе" на 2023-2028 годы</t>
  </si>
  <si>
    <t>"Повышение эффективности реализации молодежной политики в Афанасьевском муниципальном округе" на 2023-2028 годы</t>
  </si>
  <si>
    <t>"Обеспечение безопасности жизнедеятельности населения Афанасьевского муниципального округа Кировской области" на 2023-2028 годы</t>
  </si>
  <si>
    <t>«Энергоэффективность и развитие энергетики в Афанасьевском муниципальном округе» на 2023-2028 годы</t>
  </si>
  <si>
    <t>"Развитие коммунальной и жилищной инфраструктуры в Афанасьевском муниципальном округе" на 2023-2028 годы</t>
  </si>
  <si>
    <t>"Развитие транспортной системы в Афанасьевском муниципальном округе" на 2023-2028 годы</t>
  </si>
  <si>
    <t>"Охрана окружающей среды, воспроизводство и использование природных ресурсов" на 2023-2028 годы</t>
  </si>
  <si>
    <t>"Поддержка и развитие малого и среднего предпринимательства на территории Афанасьевского муниципального округа" на 2023-2028 годы</t>
  </si>
  <si>
    <t>«Развитие агропромышленного комплекса в Афанасьевском муниципальном округе» на 2023-2028 годы</t>
  </si>
  <si>
    <t>"Управление муниципальным имуществом муниципального образования Афанасьевский муниципальный округ Кировской области" на 2023-2028 годы</t>
  </si>
  <si>
    <t>"Развитие муниципального управления" на 2023-2028 годы</t>
  </si>
  <si>
    <t>"Управление муниципальными финансами на территории Афанасьевского муниципального округа" на 2023-2028 годы</t>
  </si>
  <si>
    <t>"Профилактика терроризма, а также минимизации и (или) ликвидации последствий его проявлений на территории Афанасьевского муниципального округа" на 2023-2028 годы</t>
  </si>
  <si>
    <t>"Поддержка социально ориентированных некоммерческих организаций в Афанасьевском муниципальном округе на 2023-2028 годы"</t>
  </si>
  <si>
    <t>«Развитие строительства и архитектуры» на 2023-2028 годы</t>
  </si>
  <si>
    <t>«Развитие торговли на территории Афанасьевского муниципального округа Кировской области на 2023-2028 годы»</t>
  </si>
  <si>
    <t>«Профилактика безнадзорности и правонарушений несовершеннолетних» на 2023-2028 годы</t>
  </si>
  <si>
    <t>«Формирование здорового образа жизни среди населения Афанасьевского муниципального округа Кировской области» на 2023 – 2028 годы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</si>
</sst>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E2EFD9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/>
      <top style="medium">
        <color rgb="FF000000"/>
      </top>
      <bottom/>
      <diagonal/>
    </border>
    <border>
      <left/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 wrapText="1"/>
    </xf>
    <xf numFmtId="4" fontId="8" fillId="0" borderId="16" xfId="0" applyNumberFormat="1" applyFont="1" applyBorder="1" applyAlignment="1">
      <alignment horizontal="center" vertical="center"/>
    </xf>
    <xf numFmtId="2" fontId="8" fillId="0" borderId="7" xfId="0" applyNumberFormat="1" applyFont="1" applyBorder="1" applyAlignment="1">
      <alignment horizontal="center" vertical="center" wrapText="1"/>
    </xf>
    <xf numFmtId="2" fontId="8" fillId="0" borderId="15" xfId="0" applyNumberFormat="1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4" fontId="9" fillId="0" borderId="17" xfId="0" applyNumberFormat="1" applyFont="1" applyBorder="1" applyAlignment="1">
      <alignment horizontal="center" vertical="center"/>
    </xf>
    <xf numFmtId="2" fontId="9" fillId="0" borderId="8" xfId="0" applyNumberFormat="1" applyFont="1" applyBorder="1" applyAlignment="1">
      <alignment horizontal="center" vertical="center" wrapText="1"/>
    </xf>
    <xf numFmtId="2" fontId="8" fillId="0" borderId="9" xfId="0" applyNumberFormat="1" applyFont="1" applyBorder="1" applyAlignment="1">
      <alignment horizontal="center" vertical="center" wrapText="1"/>
    </xf>
    <xf numFmtId="0" fontId="7" fillId="0" borderId="8" xfId="0" applyFont="1" applyBorder="1" applyAlignment="1">
      <alignment vertical="center" wrapText="1"/>
    </xf>
    <xf numFmtId="2" fontId="8" fillId="0" borderId="8" xfId="0" applyNumberFormat="1" applyFont="1" applyBorder="1" applyAlignment="1">
      <alignment horizontal="center" vertical="center" wrapText="1"/>
    </xf>
    <xf numFmtId="2" fontId="9" fillId="0" borderId="9" xfId="0" applyNumberFormat="1" applyFont="1" applyBorder="1" applyAlignment="1">
      <alignment horizontal="center" vertical="center" wrapText="1"/>
    </xf>
    <xf numFmtId="2" fontId="9" fillId="3" borderId="8" xfId="0" applyNumberFormat="1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2" fontId="9" fillId="3" borderId="3" xfId="0" applyNumberFormat="1" applyFont="1" applyFill="1" applyBorder="1" applyAlignment="1">
      <alignment horizontal="center" vertical="center" wrapText="1"/>
    </xf>
    <xf numFmtId="2" fontId="9" fillId="0" borderId="2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vertical="center" wrapText="1"/>
    </xf>
    <xf numFmtId="0" fontId="9" fillId="0" borderId="9" xfId="0" applyFont="1" applyBorder="1" applyAlignment="1">
      <alignment horizontal="center" vertical="center" wrapText="1"/>
    </xf>
    <xf numFmtId="2" fontId="8" fillId="0" borderId="3" xfId="0" applyNumberFormat="1" applyFont="1" applyBorder="1" applyAlignment="1">
      <alignment horizontal="center" vertical="center" wrapText="1"/>
    </xf>
    <xf numFmtId="2" fontId="7" fillId="0" borderId="2" xfId="0" applyNumberFormat="1" applyFont="1" applyBorder="1" applyAlignment="1">
      <alignment horizontal="center" vertical="center" wrapText="1"/>
    </xf>
    <xf numFmtId="0" fontId="6" fillId="0" borderId="6" xfId="0" applyFont="1" applyBorder="1" applyAlignment="1">
      <alignment vertical="center" wrapText="1"/>
    </xf>
    <xf numFmtId="2" fontId="9" fillId="0" borderId="6" xfId="0" applyNumberFormat="1" applyFont="1" applyBorder="1" applyAlignment="1">
      <alignment horizontal="center" vertical="center" wrapText="1"/>
    </xf>
    <xf numFmtId="2" fontId="6" fillId="0" borderId="4" xfId="0" applyNumberFormat="1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2" fontId="7" fillId="0" borderId="23" xfId="0" applyNumberFormat="1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 wrapText="1"/>
    </xf>
    <xf numFmtId="2" fontId="9" fillId="0" borderId="3" xfId="0" applyNumberFormat="1" applyFont="1" applyBorder="1" applyAlignment="1">
      <alignment horizontal="center" vertical="center" wrapText="1"/>
    </xf>
    <xf numFmtId="2" fontId="9" fillId="0" borderId="0" xfId="0" applyNumberFormat="1" applyFont="1" applyBorder="1" applyAlignment="1">
      <alignment horizontal="center" vertical="center" wrapText="1"/>
    </xf>
    <xf numFmtId="2" fontId="7" fillId="0" borderId="9" xfId="0" applyNumberFormat="1" applyFont="1" applyBorder="1" applyAlignment="1">
      <alignment horizontal="center" vertical="center" wrapText="1"/>
    </xf>
    <xf numFmtId="2" fontId="6" fillId="0" borderId="2" xfId="0" applyNumberFormat="1" applyFont="1" applyBorder="1" applyAlignment="1">
      <alignment horizontal="center" vertical="center" wrapText="1"/>
    </xf>
    <xf numFmtId="2" fontId="8" fillId="0" borderId="6" xfId="0" applyNumberFormat="1" applyFont="1" applyBorder="1" applyAlignment="1">
      <alignment horizontal="center" vertical="center" wrapText="1"/>
    </xf>
    <xf numFmtId="2" fontId="7" fillId="0" borderId="4" xfId="0" applyNumberFormat="1" applyFont="1" applyBorder="1" applyAlignment="1">
      <alignment horizontal="center" vertical="center" wrapText="1"/>
    </xf>
    <xf numFmtId="2" fontId="9" fillId="0" borderId="7" xfId="0" applyNumberFormat="1" applyFont="1" applyBorder="1" applyAlignment="1">
      <alignment horizontal="center" vertical="center" wrapText="1"/>
    </xf>
    <xf numFmtId="2" fontId="7" fillId="0" borderId="15" xfId="0" applyNumberFormat="1" applyFont="1" applyBorder="1" applyAlignment="1">
      <alignment horizontal="center" vertical="center" wrapText="1"/>
    </xf>
    <xf numFmtId="2" fontId="6" fillId="0" borderId="9" xfId="0" applyNumberFormat="1" applyFont="1" applyBorder="1" applyAlignment="1">
      <alignment horizontal="center" vertical="center" wrapText="1"/>
    </xf>
    <xf numFmtId="0" fontId="6" fillId="2" borderId="8" xfId="0" applyFont="1" applyFill="1" applyBorder="1" applyAlignment="1">
      <alignment vertical="center" wrapText="1"/>
    </xf>
    <xf numFmtId="2" fontId="8" fillId="2" borderId="8" xfId="0" applyNumberFormat="1" applyFont="1" applyFill="1" applyBorder="1" applyAlignment="1">
      <alignment horizontal="center" vertical="center" wrapText="1"/>
    </xf>
    <xf numFmtId="2" fontId="7" fillId="2" borderId="9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justify" vertical="center"/>
    </xf>
    <xf numFmtId="0" fontId="0" fillId="0" borderId="0" xfId="0" applyFont="1"/>
    <xf numFmtId="0" fontId="6" fillId="0" borderId="15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0" fillId="0" borderId="9" xfId="0" applyFont="1" applyBorder="1" applyAlignment="1">
      <alignment vertical="center" wrapText="1"/>
    </xf>
    <xf numFmtId="2" fontId="8" fillId="0" borderId="4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2" fontId="9" fillId="3" borderId="4" xfId="0" applyNumberFormat="1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2" fontId="9" fillId="0" borderId="4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2" fontId="8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2" fontId="6" fillId="0" borderId="18" xfId="0" applyNumberFormat="1" applyFont="1" applyBorder="1" applyAlignment="1">
      <alignment vertical="center" wrapText="1"/>
    </xf>
    <xf numFmtId="2" fontId="0" fillId="0" borderId="19" xfId="0" applyNumberFormat="1" applyFont="1" applyBorder="1" applyAlignment="1">
      <alignment vertical="center" wrapText="1"/>
    </xf>
    <xf numFmtId="4" fontId="9" fillId="0" borderId="20" xfId="0" applyNumberFormat="1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2" fontId="9" fillId="0" borderId="21" xfId="0" applyNumberFormat="1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0" fillId="0" borderId="12" xfId="0" applyFont="1" applyBorder="1" applyAlignment="1">
      <alignment horizontal="center" wrapText="1"/>
    </xf>
    <xf numFmtId="0" fontId="0" fillId="0" borderId="13" xfId="0" applyFont="1" applyBorder="1" applyAlignment="1">
      <alignment horizontal="center" wrapText="1"/>
    </xf>
    <xf numFmtId="0" fontId="0" fillId="0" borderId="3" xfId="0" applyFont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8" xfId="0" applyFont="1" applyBorder="1" applyAlignment="1">
      <alignment horizontal="center" wrapText="1"/>
    </xf>
    <xf numFmtId="0" fontId="6" fillId="0" borderId="9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I77"/>
  <sheetViews>
    <sheetView tabSelected="1" topLeftCell="B62" workbookViewId="0">
      <selection activeCell="F88" sqref="F88"/>
    </sheetView>
  </sheetViews>
  <sheetFormatPr defaultRowHeight="15" x14ac:dyDescent="0.25"/>
  <cols>
    <col min="1" max="1" width="3.7109375" customWidth="1"/>
    <col min="2" max="2" width="2.28515625" customWidth="1"/>
    <col min="3" max="3" width="6.7109375" customWidth="1"/>
    <col min="4" max="4" width="72.140625" customWidth="1"/>
    <col min="5" max="5" width="23" customWidth="1"/>
    <col min="6" max="6" width="18.7109375" customWidth="1"/>
    <col min="7" max="7" width="19.140625" customWidth="1"/>
    <col min="8" max="8" width="22.85546875" customWidth="1"/>
  </cols>
  <sheetData>
    <row r="1" spans="3:8" ht="12" customHeight="1" x14ac:dyDescent="0.25"/>
    <row r="2" spans="3:8" ht="5.25" hidden="1" customHeight="1" x14ac:dyDescent="0.25"/>
    <row r="3" spans="3:8" ht="15.75" x14ac:dyDescent="0.25">
      <c r="C3" s="62" t="s">
        <v>12</v>
      </c>
      <c r="D3" s="62"/>
      <c r="E3" s="62"/>
      <c r="F3" s="62"/>
      <c r="G3" s="62"/>
      <c r="H3" s="62"/>
    </row>
    <row r="4" spans="3:8" ht="9" customHeight="1" thickBot="1" x14ac:dyDescent="0.3">
      <c r="C4" s="63"/>
      <c r="D4" s="63"/>
      <c r="E4" s="63"/>
      <c r="F4" s="63"/>
      <c r="G4" s="63"/>
      <c r="H4" s="63"/>
    </row>
    <row r="5" spans="3:8" ht="29.25" customHeight="1" thickBot="1" x14ac:dyDescent="0.3">
      <c r="C5" s="1" t="s">
        <v>0</v>
      </c>
      <c r="D5" s="2" t="s">
        <v>1</v>
      </c>
      <c r="E5" s="2" t="s">
        <v>2</v>
      </c>
      <c r="F5" s="2" t="s">
        <v>10</v>
      </c>
      <c r="G5" s="2" t="s">
        <v>11</v>
      </c>
      <c r="H5" s="6" t="s">
        <v>3</v>
      </c>
    </row>
    <row r="6" spans="3:8" ht="15.75" thickBot="1" x14ac:dyDescent="0.3">
      <c r="C6" s="64">
        <v>1</v>
      </c>
      <c r="D6" s="64" t="s">
        <v>13</v>
      </c>
      <c r="E6" s="8" t="s">
        <v>4</v>
      </c>
      <c r="F6" s="9">
        <f>F7+F8+F9</f>
        <v>382589.22</v>
      </c>
      <c r="G6" s="10">
        <f>SUM(G7:G10)</f>
        <v>236256.03999999998</v>
      </c>
      <c r="H6" s="11">
        <f t="shared" ref="H6:H40" si="0">G6/F6*100</f>
        <v>61.751881038362768</v>
      </c>
    </row>
    <row r="7" spans="3:8" ht="16.5" customHeight="1" thickBot="1" x14ac:dyDescent="0.3">
      <c r="C7" s="65"/>
      <c r="D7" s="65"/>
      <c r="E7" s="12" t="s">
        <v>5</v>
      </c>
      <c r="F7" s="13">
        <v>18579.259999999998</v>
      </c>
      <c r="G7" s="14">
        <v>10019.14</v>
      </c>
      <c r="H7" s="15">
        <f t="shared" si="0"/>
        <v>53.926475004924846</v>
      </c>
    </row>
    <row r="8" spans="3:8" ht="15" customHeight="1" thickBot="1" x14ac:dyDescent="0.3">
      <c r="C8" s="65"/>
      <c r="D8" s="65"/>
      <c r="E8" s="12" t="s">
        <v>6</v>
      </c>
      <c r="F8" s="13">
        <v>187845.74</v>
      </c>
      <c r="G8" s="14">
        <v>113337.9</v>
      </c>
      <c r="H8" s="15">
        <f t="shared" si="0"/>
        <v>60.335624326641636</v>
      </c>
    </row>
    <row r="9" spans="3:8" ht="14.25" customHeight="1" x14ac:dyDescent="0.25">
      <c r="C9" s="65"/>
      <c r="D9" s="65"/>
      <c r="E9" s="68" t="s">
        <v>7</v>
      </c>
      <c r="F9" s="70">
        <v>176164.22</v>
      </c>
      <c r="G9" s="72">
        <v>112899</v>
      </c>
      <c r="H9" s="52">
        <f t="shared" si="0"/>
        <v>64.087361213304277</v>
      </c>
    </row>
    <row r="10" spans="3:8" ht="0.75" customHeight="1" thickBot="1" x14ac:dyDescent="0.3">
      <c r="C10" s="66"/>
      <c r="D10" s="66"/>
      <c r="E10" s="69"/>
      <c r="F10" s="71"/>
      <c r="G10" s="73"/>
      <c r="H10" s="53"/>
    </row>
    <row r="11" spans="3:8" ht="15" customHeight="1" thickBot="1" x14ac:dyDescent="0.3">
      <c r="C11" s="67">
        <v>2</v>
      </c>
      <c r="D11" s="67" t="s">
        <v>14</v>
      </c>
      <c r="E11" s="16" t="s">
        <v>4</v>
      </c>
      <c r="F11" s="17">
        <f>SUM(F12:F13)</f>
        <v>545</v>
      </c>
      <c r="G11" s="17">
        <f>G12+G13</f>
        <v>519.62</v>
      </c>
      <c r="H11" s="15">
        <f t="shared" si="0"/>
        <v>95.343119266055041</v>
      </c>
    </row>
    <row r="12" spans="3:8" ht="15" customHeight="1" thickBot="1" x14ac:dyDescent="0.3">
      <c r="C12" s="65"/>
      <c r="D12" s="65"/>
      <c r="E12" s="12" t="s">
        <v>7</v>
      </c>
      <c r="F12" s="14">
        <v>455</v>
      </c>
      <c r="G12" s="14">
        <v>429.62</v>
      </c>
      <c r="H12" s="18">
        <f t="shared" si="0"/>
        <v>94.42197802197802</v>
      </c>
    </row>
    <row r="13" spans="3:8" ht="17.25" customHeight="1" thickBot="1" x14ac:dyDescent="0.3">
      <c r="C13" s="66"/>
      <c r="D13" s="66"/>
      <c r="E13" s="3" t="s">
        <v>8</v>
      </c>
      <c r="F13" s="19">
        <v>90</v>
      </c>
      <c r="G13" s="19">
        <v>90</v>
      </c>
      <c r="H13" s="18">
        <f t="shared" si="0"/>
        <v>100</v>
      </c>
    </row>
    <row r="14" spans="3:8" ht="15.75" thickBot="1" x14ac:dyDescent="0.3">
      <c r="C14" s="67">
        <v>3</v>
      </c>
      <c r="D14" s="67" t="s">
        <v>15</v>
      </c>
      <c r="E14" s="12" t="s">
        <v>4</v>
      </c>
      <c r="F14" s="17">
        <f>SUM(F15:F18)</f>
        <v>121160.03</v>
      </c>
      <c r="G14" s="17">
        <f>SUM(G15+G16+G17+G18)</f>
        <v>63088.75</v>
      </c>
      <c r="H14" s="15">
        <f t="shared" si="0"/>
        <v>52.070596218901564</v>
      </c>
    </row>
    <row r="15" spans="3:8" ht="16.5" customHeight="1" thickBot="1" x14ac:dyDescent="0.3">
      <c r="C15" s="65"/>
      <c r="D15" s="65"/>
      <c r="E15" s="12" t="s">
        <v>5</v>
      </c>
      <c r="F15" s="20">
        <v>11141.4</v>
      </c>
      <c r="G15" s="14">
        <v>970.14</v>
      </c>
      <c r="H15" s="18">
        <f t="shared" si="0"/>
        <v>8.7075232915073499</v>
      </c>
    </row>
    <row r="16" spans="3:8" ht="15.75" thickBot="1" x14ac:dyDescent="0.3">
      <c r="C16" s="65"/>
      <c r="D16" s="65"/>
      <c r="E16" s="12" t="s">
        <v>6</v>
      </c>
      <c r="F16" s="20">
        <v>1197</v>
      </c>
      <c r="G16" s="14">
        <v>628.03</v>
      </c>
      <c r="H16" s="18">
        <f t="shared" si="0"/>
        <v>52.467000835421885</v>
      </c>
    </row>
    <row r="17" spans="3:8" ht="15.75" thickBot="1" x14ac:dyDescent="0.3">
      <c r="C17" s="65"/>
      <c r="D17" s="65"/>
      <c r="E17" s="12" t="s">
        <v>7</v>
      </c>
      <c r="F17" s="20">
        <v>108121.63</v>
      </c>
      <c r="G17" s="14">
        <v>60790.58</v>
      </c>
      <c r="H17" s="18">
        <f t="shared" si="0"/>
        <v>56.22425411085645</v>
      </c>
    </row>
    <row r="18" spans="3:8" ht="17.25" customHeight="1" thickBot="1" x14ac:dyDescent="0.3">
      <c r="C18" s="66"/>
      <c r="D18" s="66"/>
      <c r="E18" s="3" t="s">
        <v>8</v>
      </c>
      <c r="F18" s="21">
        <v>700</v>
      </c>
      <c r="G18" s="19">
        <v>700</v>
      </c>
      <c r="H18" s="18">
        <f t="shared" si="0"/>
        <v>100</v>
      </c>
    </row>
    <row r="19" spans="3:8" ht="17.25" customHeight="1" thickBot="1" x14ac:dyDescent="0.3">
      <c r="C19" s="67">
        <v>4</v>
      </c>
      <c r="D19" s="67" t="s">
        <v>16</v>
      </c>
      <c r="E19" s="12" t="s">
        <v>4</v>
      </c>
      <c r="F19" s="17">
        <f>SUM(F20:F23)</f>
        <v>5486.0300000000007</v>
      </c>
      <c r="G19" s="17">
        <f>SUM(G20+G21+G22+G23)</f>
        <v>5423.46</v>
      </c>
      <c r="H19" s="15" t="b">
        <f>G57=G19/F19*100</f>
        <v>0</v>
      </c>
    </row>
    <row r="20" spans="3:8" ht="17.25" customHeight="1" thickBot="1" x14ac:dyDescent="0.3">
      <c r="C20" s="65"/>
      <c r="D20" s="65"/>
      <c r="E20" s="12" t="s">
        <v>5</v>
      </c>
      <c r="F20" s="14">
        <v>561.34</v>
      </c>
      <c r="G20" s="14">
        <v>561.34</v>
      </c>
      <c r="H20" s="18">
        <f t="shared" si="0"/>
        <v>100</v>
      </c>
    </row>
    <row r="21" spans="3:8" ht="15.75" customHeight="1" thickBot="1" x14ac:dyDescent="0.3">
      <c r="C21" s="65"/>
      <c r="D21" s="65"/>
      <c r="E21" s="12" t="s">
        <v>6</v>
      </c>
      <c r="F21" s="14">
        <v>935.56</v>
      </c>
      <c r="G21" s="14">
        <v>935.56</v>
      </c>
      <c r="H21" s="18">
        <f t="shared" si="0"/>
        <v>100</v>
      </c>
    </row>
    <row r="22" spans="3:8" ht="15.75" thickBot="1" x14ac:dyDescent="0.3">
      <c r="C22" s="65"/>
      <c r="D22" s="65"/>
      <c r="E22" s="12" t="s">
        <v>7</v>
      </c>
      <c r="F22" s="14">
        <v>514.23</v>
      </c>
      <c r="G22" s="14">
        <v>451.66</v>
      </c>
      <c r="H22" s="18">
        <f t="shared" si="0"/>
        <v>87.832292942846593</v>
      </c>
    </row>
    <row r="23" spans="3:8" ht="15.75" customHeight="1" thickBot="1" x14ac:dyDescent="0.3">
      <c r="C23" s="66"/>
      <c r="D23" s="74"/>
      <c r="E23" s="4" t="s">
        <v>8</v>
      </c>
      <c r="F23" s="23">
        <v>3474.9</v>
      </c>
      <c r="G23" s="23">
        <v>3474.9</v>
      </c>
      <c r="H23" s="24">
        <f t="shared" si="0"/>
        <v>100</v>
      </c>
    </row>
    <row r="24" spans="3:8" ht="18" customHeight="1" thickBot="1" x14ac:dyDescent="0.3">
      <c r="C24" s="67">
        <v>5</v>
      </c>
      <c r="D24" s="64" t="s">
        <v>17</v>
      </c>
      <c r="E24" s="25" t="s">
        <v>4</v>
      </c>
      <c r="F24" s="10">
        <f>SUM(F25:F26)</f>
        <v>28846.13</v>
      </c>
      <c r="G24" s="10">
        <f>SUM(G25+G26)</f>
        <v>15304.220000000001</v>
      </c>
      <c r="H24" s="11">
        <f t="shared" si="0"/>
        <v>53.054673191863181</v>
      </c>
    </row>
    <row r="25" spans="3:8" ht="17.25" customHeight="1" thickBot="1" x14ac:dyDescent="0.3">
      <c r="C25" s="65"/>
      <c r="D25" s="65"/>
      <c r="E25" s="12" t="s">
        <v>6</v>
      </c>
      <c r="F25" s="14">
        <v>138</v>
      </c>
      <c r="G25" s="14">
        <v>22.18</v>
      </c>
      <c r="H25" s="15">
        <f t="shared" si="0"/>
        <v>16.072463768115941</v>
      </c>
    </row>
    <row r="26" spans="3:8" ht="15.75" thickBot="1" x14ac:dyDescent="0.3">
      <c r="C26" s="66"/>
      <c r="D26" s="74"/>
      <c r="E26" s="12" t="s">
        <v>7</v>
      </c>
      <c r="F26" s="14">
        <v>28708.13</v>
      </c>
      <c r="G26" s="14">
        <v>15282.04</v>
      </c>
      <c r="H26" s="18">
        <f t="shared" si="0"/>
        <v>53.232446697155126</v>
      </c>
    </row>
    <row r="27" spans="3:8" ht="0.75" customHeight="1" x14ac:dyDescent="0.25">
      <c r="C27" s="67">
        <v>6</v>
      </c>
      <c r="D27" s="64" t="s">
        <v>18</v>
      </c>
      <c r="E27" s="50" t="s">
        <v>4</v>
      </c>
      <c r="F27" s="52">
        <f>F28+F29</f>
        <v>2893.65</v>
      </c>
      <c r="G27" s="52">
        <f>G28+G29</f>
        <v>1812.96</v>
      </c>
      <c r="H27" s="52">
        <f t="shared" si="0"/>
        <v>62.65305064537867</v>
      </c>
    </row>
    <row r="28" spans="3:8" ht="18" customHeight="1" thickBot="1" x14ac:dyDescent="0.3">
      <c r="C28" s="65"/>
      <c r="D28" s="65"/>
      <c r="E28" s="51"/>
      <c r="F28" s="53"/>
      <c r="G28" s="53"/>
      <c r="H28" s="53"/>
    </row>
    <row r="29" spans="3:8" ht="18.75" customHeight="1" thickBot="1" x14ac:dyDescent="0.3">
      <c r="C29" s="66"/>
      <c r="D29" s="74"/>
      <c r="E29" s="12" t="s">
        <v>7</v>
      </c>
      <c r="F29" s="14">
        <v>2893.65</v>
      </c>
      <c r="G29" s="14">
        <v>1812.96</v>
      </c>
      <c r="H29" s="18">
        <f t="shared" si="0"/>
        <v>62.65305064537867</v>
      </c>
    </row>
    <row r="30" spans="3:8" ht="17.25" customHeight="1" thickBot="1" x14ac:dyDescent="0.3">
      <c r="C30" s="67">
        <v>7</v>
      </c>
      <c r="D30" s="64" t="s">
        <v>19</v>
      </c>
      <c r="E30" s="12" t="s">
        <v>4</v>
      </c>
      <c r="F30" s="17">
        <f>F31+F32+F33</f>
        <v>13660.82</v>
      </c>
      <c r="G30" s="17">
        <f>G31+G32+G33</f>
        <v>2875.44</v>
      </c>
      <c r="H30" s="15">
        <f t="shared" si="0"/>
        <v>21.048809661499092</v>
      </c>
    </row>
    <row r="31" spans="3:8" ht="17.25" customHeight="1" thickBot="1" x14ac:dyDescent="0.3">
      <c r="C31" s="65"/>
      <c r="D31" s="65"/>
      <c r="E31" s="12" t="s">
        <v>5</v>
      </c>
      <c r="F31" s="14">
        <v>3000</v>
      </c>
      <c r="G31" s="14">
        <v>0</v>
      </c>
      <c r="H31" s="15">
        <v>0</v>
      </c>
    </row>
    <row r="32" spans="3:8" ht="17.25" customHeight="1" thickBot="1" x14ac:dyDescent="0.3">
      <c r="C32" s="65"/>
      <c r="D32" s="65"/>
      <c r="E32" s="12" t="s">
        <v>6</v>
      </c>
      <c r="F32" s="14">
        <v>3740.97</v>
      </c>
      <c r="G32" s="14">
        <v>303.38</v>
      </c>
      <c r="H32" s="15">
        <f>G32/F32*100</f>
        <v>8.1096613979796679</v>
      </c>
    </row>
    <row r="33" spans="3:8" ht="19.5" customHeight="1" thickBot="1" x14ac:dyDescent="0.3">
      <c r="C33" s="66"/>
      <c r="D33" s="74"/>
      <c r="E33" s="12" t="s">
        <v>7</v>
      </c>
      <c r="F33" s="14">
        <v>6919.85</v>
      </c>
      <c r="G33" s="14">
        <v>2572.06</v>
      </c>
      <c r="H33" s="18">
        <f t="shared" si="0"/>
        <v>37.169302802806413</v>
      </c>
    </row>
    <row r="34" spans="3:8" ht="15.75" customHeight="1" thickBot="1" x14ac:dyDescent="0.3">
      <c r="C34" s="67">
        <v>8</v>
      </c>
      <c r="D34" s="64" t="s">
        <v>20</v>
      </c>
      <c r="E34" s="12" t="s">
        <v>4</v>
      </c>
      <c r="F34" s="11">
        <f>F35+F36</f>
        <v>125683.70999999999</v>
      </c>
      <c r="G34" s="17">
        <f>SUM(G35+G36)</f>
        <v>43743.47</v>
      </c>
      <c r="H34" s="15">
        <f t="shared" si="0"/>
        <v>34.804407030950948</v>
      </c>
    </row>
    <row r="35" spans="3:8" ht="14.25" customHeight="1" thickBot="1" x14ac:dyDescent="0.3">
      <c r="C35" s="65"/>
      <c r="D35" s="65"/>
      <c r="E35" s="12" t="s">
        <v>6</v>
      </c>
      <c r="F35" s="26">
        <v>96355.37</v>
      </c>
      <c r="G35" s="14">
        <v>25075.95</v>
      </c>
      <c r="H35" s="18">
        <f t="shared" si="0"/>
        <v>26.02444471958335</v>
      </c>
    </row>
    <row r="36" spans="3:8" ht="15.75" thickBot="1" x14ac:dyDescent="0.3">
      <c r="C36" s="66"/>
      <c r="D36" s="66"/>
      <c r="E36" s="12" t="s">
        <v>7</v>
      </c>
      <c r="F36" s="26">
        <v>29328.34</v>
      </c>
      <c r="G36" s="14">
        <v>18667.52</v>
      </c>
      <c r="H36" s="18">
        <f t="shared" si="0"/>
        <v>63.650107711517258</v>
      </c>
    </row>
    <row r="37" spans="3:8" ht="14.25" customHeight="1" thickBot="1" x14ac:dyDescent="0.3">
      <c r="C37" s="67">
        <v>9</v>
      </c>
      <c r="D37" s="67" t="s">
        <v>21</v>
      </c>
      <c r="E37" s="12" t="s">
        <v>4</v>
      </c>
      <c r="F37" s="17">
        <f>F38+F39</f>
        <v>8679.25</v>
      </c>
      <c r="G37" s="17">
        <f>SUM(G38+G39)</f>
        <v>359.71</v>
      </c>
      <c r="H37" s="15">
        <f t="shared" si="0"/>
        <v>4.1444825301725379</v>
      </c>
    </row>
    <row r="38" spans="3:8" ht="15.75" thickBot="1" x14ac:dyDescent="0.3">
      <c r="C38" s="65"/>
      <c r="D38" s="65"/>
      <c r="E38" s="12" t="s">
        <v>6</v>
      </c>
      <c r="F38" s="14">
        <v>1101.2</v>
      </c>
      <c r="G38" s="14">
        <v>0</v>
      </c>
      <c r="H38" s="18">
        <f t="shared" si="0"/>
        <v>0</v>
      </c>
    </row>
    <row r="39" spans="3:8" ht="15.75" customHeight="1" thickBot="1" x14ac:dyDescent="0.3">
      <c r="C39" s="66"/>
      <c r="D39" s="66"/>
      <c r="E39" s="12" t="s">
        <v>7</v>
      </c>
      <c r="F39" s="14">
        <v>7578.05</v>
      </c>
      <c r="G39" s="14">
        <v>359.71</v>
      </c>
      <c r="H39" s="18">
        <f t="shared" si="0"/>
        <v>4.7467356377960028</v>
      </c>
    </row>
    <row r="40" spans="3:8" ht="16.5" customHeight="1" thickBot="1" x14ac:dyDescent="0.3">
      <c r="C40" s="67">
        <v>10</v>
      </c>
      <c r="D40" s="67" t="s">
        <v>22</v>
      </c>
      <c r="E40" s="22" t="s">
        <v>4</v>
      </c>
      <c r="F40" s="27">
        <f>SUM(F41)</f>
        <v>90</v>
      </c>
      <c r="G40" s="27">
        <f>SUM(G41)</f>
        <v>0</v>
      </c>
      <c r="H40" s="28">
        <f t="shared" si="0"/>
        <v>0</v>
      </c>
    </row>
    <row r="41" spans="3:8" ht="17.25" customHeight="1" thickBot="1" x14ac:dyDescent="0.3">
      <c r="C41" s="65"/>
      <c r="D41" s="65"/>
      <c r="E41" s="29" t="s">
        <v>7</v>
      </c>
      <c r="F41" s="30">
        <v>90</v>
      </c>
      <c r="G41" s="30">
        <v>0</v>
      </c>
      <c r="H41" s="31">
        <v>0</v>
      </c>
    </row>
    <row r="42" spans="3:8" ht="15.75" customHeight="1" thickBot="1" x14ac:dyDescent="0.3">
      <c r="C42" s="64">
        <v>11</v>
      </c>
      <c r="D42" s="64" t="s">
        <v>23</v>
      </c>
      <c r="E42" s="50" t="s">
        <v>4</v>
      </c>
      <c r="F42" s="52">
        <f>F43+F44+F45+F47</f>
        <v>1432.5</v>
      </c>
      <c r="G42" s="52">
        <f>G43+G44+G45+G47</f>
        <v>408.71</v>
      </c>
      <c r="H42" s="52">
        <f>G42/F42*100</f>
        <v>28.531239092495635</v>
      </c>
    </row>
    <row r="43" spans="3:8" ht="19.5" hidden="1" customHeight="1" thickBot="1" x14ac:dyDescent="0.3">
      <c r="C43" s="65"/>
      <c r="D43" s="65"/>
      <c r="E43" s="51"/>
      <c r="F43" s="53"/>
      <c r="G43" s="53"/>
      <c r="H43" s="53"/>
    </row>
    <row r="44" spans="3:8" ht="19.5" customHeight="1" thickBot="1" x14ac:dyDescent="0.3">
      <c r="C44" s="65"/>
      <c r="D44" s="65"/>
      <c r="E44" s="49" t="s">
        <v>6</v>
      </c>
      <c r="F44" s="41">
        <v>792.5</v>
      </c>
      <c r="G44" s="41">
        <v>408.71</v>
      </c>
      <c r="H44" s="11">
        <f>G44/F44*100</f>
        <v>51.572239747634065</v>
      </c>
    </row>
    <row r="45" spans="3:8" ht="14.25" customHeight="1" x14ac:dyDescent="0.25">
      <c r="C45" s="65"/>
      <c r="D45" s="65"/>
      <c r="E45" s="50" t="s">
        <v>7</v>
      </c>
      <c r="F45" s="58">
        <v>70</v>
      </c>
      <c r="G45" s="58">
        <v>0</v>
      </c>
      <c r="H45" s="52">
        <f>G45/F45*100</f>
        <v>0</v>
      </c>
    </row>
    <row r="46" spans="3:8" ht="0.75" customHeight="1" thickBot="1" x14ac:dyDescent="0.3">
      <c r="C46" s="65"/>
      <c r="D46" s="65"/>
      <c r="E46" s="51"/>
      <c r="F46" s="59"/>
      <c r="G46" s="59"/>
      <c r="H46" s="59"/>
    </row>
    <row r="47" spans="3:8" ht="13.5" customHeight="1" x14ac:dyDescent="0.25">
      <c r="C47" s="65"/>
      <c r="D47" s="65"/>
      <c r="E47" s="54" t="s">
        <v>8</v>
      </c>
      <c r="F47" s="56">
        <v>570</v>
      </c>
      <c r="G47" s="56">
        <v>0</v>
      </c>
      <c r="H47" s="52">
        <f>G47/F47*100</f>
        <v>0</v>
      </c>
    </row>
    <row r="48" spans="3:8" ht="0.75" customHeight="1" thickBot="1" x14ac:dyDescent="0.3">
      <c r="C48" s="53"/>
      <c r="D48" s="53"/>
      <c r="E48" s="55"/>
      <c r="F48" s="57"/>
      <c r="G48" s="57"/>
      <c r="H48" s="53"/>
    </row>
    <row r="49" spans="3:9" ht="14.25" customHeight="1" x14ac:dyDescent="0.25">
      <c r="C49" s="65">
        <v>12</v>
      </c>
      <c r="D49" s="65" t="s">
        <v>24</v>
      </c>
      <c r="E49" s="60" t="s">
        <v>4</v>
      </c>
      <c r="F49" s="61">
        <f>SUM(F50:F51)</f>
        <v>5510</v>
      </c>
      <c r="G49" s="61">
        <f>SUM(G50+G51)</f>
        <v>1054.26</v>
      </c>
      <c r="H49" s="61">
        <f t="shared" ref="H49:H76" si="1">G49/F49*100</f>
        <v>19.133575317604357</v>
      </c>
    </row>
    <row r="50" spans="3:9" ht="2.25" customHeight="1" thickBot="1" x14ac:dyDescent="0.3">
      <c r="C50" s="65"/>
      <c r="D50" s="65"/>
      <c r="E50" s="51"/>
      <c r="F50" s="59"/>
      <c r="G50" s="59"/>
      <c r="H50" s="59"/>
    </row>
    <row r="51" spans="3:9" ht="15.75" customHeight="1" thickBot="1" x14ac:dyDescent="0.3">
      <c r="C51" s="66"/>
      <c r="D51" s="74"/>
      <c r="E51" s="12" t="s">
        <v>7</v>
      </c>
      <c r="F51" s="14">
        <v>5510</v>
      </c>
      <c r="G51" s="14">
        <v>1054.26</v>
      </c>
      <c r="H51" s="24">
        <f t="shared" si="1"/>
        <v>19.133575317604357</v>
      </c>
    </row>
    <row r="52" spans="3:9" ht="17.25" customHeight="1" thickBot="1" x14ac:dyDescent="0.3">
      <c r="C52" s="67">
        <v>13</v>
      </c>
      <c r="D52" s="65" t="s">
        <v>25</v>
      </c>
      <c r="E52" s="12" t="s">
        <v>4</v>
      </c>
      <c r="F52" s="17">
        <f>SUM(F53:F55)</f>
        <v>87327.83</v>
      </c>
      <c r="G52" s="32">
        <f>SUM(G53+G54+G55)</f>
        <v>45852.38</v>
      </c>
      <c r="H52" s="33">
        <f>G52/F52*100</f>
        <v>52.506033872592504</v>
      </c>
      <c r="I52" s="7"/>
    </row>
    <row r="53" spans="3:9" ht="14.25" customHeight="1" thickBot="1" x14ac:dyDescent="0.3">
      <c r="C53" s="65"/>
      <c r="D53" s="65"/>
      <c r="E53" s="12" t="s">
        <v>5</v>
      </c>
      <c r="F53" s="14">
        <v>1300.8399999999999</v>
      </c>
      <c r="G53" s="34">
        <v>427.7</v>
      </c>
      <c r="H53" s="33">
        <f t="shared" si="1"/>
        <v>32.878755265828232</v>
      </c>
      <c r="I53" s="7"/>
    </row>
    <row r="54" spans="3:9" ht="15.75" thickBot="1" x14ac:dyDescent="0.3">
      <c r="C54" s="65"/>
      <c r="D54" s="65"/>
      <c r="E54" s="12" t="s">
        <v>6</v>
      </c>
      <c r="F54" s="14">
        <v>1327.85</v>
      </c>
      <c r="G54" s="34">
        <v>1181.6500000000001</v>
      </c>
      <c r="H54" s="33">
        <f t="shared" si="1"/>
        <v>88.989720224422953</v>
      </c>
      <c r="I54" s="7"/>
    </row>
    <row r="55" spans="3:9" ht="15.75" thickBot="1" x14ac:dyDescent="0.3">
      <c r="C55" s="66"/>
      <c r="D55" s="66"/>
      <c r="E55" s="22" t="s">
        <v>7</v>
      </c>
      <c r="F55" s="35">
        <v>84699.14</v>
      </c>
      <c r="G55" s="36">
        <v>44243.03</v>
      </c>
      <c r="H55" s="33">
        <f t="shared" si="1"/>
        <v>52.235512662820426</v>
      </c>
      <c r="I55" s="7"/>
    </row>
    <row r="56" spans="3:9" ht="15" customHeight="1" thickBot="1" x14ac:dyDescent="0.3">
      <c r="C56" s="67">
        <v>14</v>
      </c>
      <c r="D56" s="67" t="s">
        <v>26</v>
      </c>
      <c r="E56" s="25" t="s">
        <v>4</v>
      </c>
      <c r="F56" s="10">
        <f>SUM(F57:F58)</f>
        <v>10632.36</v>
      </c>
      <c r="G56" s="10">
        <f>SUM(G57+G58)</f>
        <v>5584.93</v>
      </c>
      <c r="H56" s="15">
        <f t="shared" si="1"/>
        <v>52.527660839173997</v>
      </c>
    </row>
    <row r="57" spans="3:9" ht="15.75" thickBot="1" x14ac:dyDescent="0.3">
      <c r="C57" s="65"/>
      <c r="D57" s="65"/>
      <c r="E57" s="12" t="s">
        <v>6</v>
      </c>
      <c r="F57" s="14">
        <v>16.829999999999998</v>
      </c>
      <c r="G57" s="14">
        <v>10.89</v>
      </c>
      <c r="H57" s="18">
        <f>G57/F57*100</f>
        <v>64.705882352941188</v>
      </c>
    </row>
    <row r="58" spans="3:9" ht="15.75" thickBot="1" x14ac:dyDescent="0.3">
      <c r="C58" s="66"/>
      <c r="D58" s="66"/>
      <c r="E58" s="12" t="s">
        <v>7</v>
      </c>
      <c r="F58" s="14">
        <v>10615.53</v>
      </c>
      <c r="G58" s="14">
        <v>5574.04</v>
      </c>
      <c r="H58" s="18">
        <f t="shared" si="1"/>
        <v>52.508353327624711</v>
      </c>
    </row>
    <row r="59" spans="3:9" ht="18" customHeight="1" thickBot="1" x14ac:dyDescent="0.3">
      <c r="C59" s="67">
        <v>15</v>
      </c>
      <c r="D59" s="67" t="s">
        <v>27</v>
      </c>
      <c r="E59" s="12" t="s">
        <v>4</v>
      </c>
      <c r="F59" s="17">
        <f>SUM(F60)</f>
        <v>10</v>
      </c>
      <c r="G59" s="17">
        <f>SUM(G60)</f>
        <v>0</v>
      </c>
      <c r="H59" s="37">
        <f t="shared" si="1"/>
        <v>0</v>
      </c>
    </row>
    <row r="60" spans="3:9" ht="21" customHeight="1" thickBot="1" x14ac:dyDescent="0.3">
      <c r="C60" s="66"/>
      <c r="D60" s="74"/>
      <c r="E60" s="22" t="s">
        <v>7</v>
      </c>
      <c r="F60" s="35">
        <v>10</v>
      </c>
      <c r="G60" s="35">
        <v>0</v>
      </c>
      <c r="H60" s="38">
        <f t="shared" si="1"/>
        <v>0</v>
      </c>
    </row>
    <row r="61" spans="3:9" ht="16.5" customHeight="1" thickBot="1" x14ac:dyDescent="0.3">
      <c r="C61" s="67">
        <v>16</v>
      </c>
      <c r="D61" s="50" t="s">
        <v>28</v>
      </c>
      <c r="E61" s="25" t="s">
        <v>4</v>
      </c>
      <c r="F61" s="10">
        <f>SUM(F62)</f>
        <v>515</v>
      </c>
      <c r="G61" s="10">
        <f>SUM(G62)</f>
        <v>200</v>
      </c>
      <c r="H61" s="11">
        <f t="shared" si="1"/>
        <v>38.834951456310677</v>
      </c>
    </row>
    <row r="62" spans="3:9" ht="18" customHeight="1" thickBot="1" x14ac:dyDescent="0.3">
      <c r="C62" s="74"/>
      <c r="D62" s="81"/>
      <c r="E62" s="22" t="s">
        <v>7</v>
      </c>
      <c r="F62" s="35">
        <v>515</v>
      </c>
      <c r="G62" s="35">
        <v>200</v>
      </c>
      <c r="H62" s="24">
        <f t="shared" si="1"/>
        <v>38.834951456310677</v>
      </c>
    </row>
    <row r="63" spans="3:9" ht="16.5" customHeight="1" thickBot="1" x14ac:dyDescent="0.3">
      <c r="C63" s="64">
        <v>17</v>
      </c>
      <c r="D63" s="64" t="s">
        <v>29</v>
      </c>
      <c r="E63" s="29" t="s">
        <v>4</v>
      </c>
      <c r="F63" s="39">
        <f>SUM(F64:F65)</f>
        <v>540</v>
      </c>
      <c r="G63" s="39">
        <f>SUM(G64+G65)</f>
        <v>540</v>
      </c>
      <c r="H63" s="40">
        <v>0</v>
      </c>
    </row>
    <row r="64" spans="3:9" ht="15.75" thickBot="1" x14ac:dyDescent="0.3">
      <c r="C64" s="65"/>
      <c r="D64" s="65"/>
      <c r="E64" s="25" t="s">
        <v>6</v>
      </c>
      <c r="F64" s="41">
        <v>0</v>
      </c>
      <c r="G64" s="41">
        <v>0</v>
      </c>
      <c r="H64" s="42">
        <v>0</v>
      </c>
    </row>
    <row r="65" spans="3:8" ht="15.75" thickBot="1" x14ac:dyDescent="0.3">
      <c r="C65" s="66"/>
      <c r="D65" s="66"/>
      <c r="E65" s="12" t="s">
        <v>7</v>
      </c>
      <c r="F65" s="14">
        <v>540</v>
      </c>
      <c r="G65" s="14">
        <v>540</v>
      </c>
      <c r="H65" s="37">
        <v>0</v>
      </c>
    </row>
    <row r="66" spans="3:8" ht="15.75" thickBot="1" x14ac:dyDescent="0.3">
      <c r="C66" s="67">
        <v>18</v>
      </c>
      <c r="D66" s="67" t="s">
        <v>30</v>
      </c>
      <c r="E66" s="12" t="s">
        <v>4</v>
      </c>
      <c r="F66" s="17">
        <f>SUM(F67)</f>
        <v>300</v>
      </c>
      <c r="G66" s="17">
        <f>SUM(G67)</f>
        <v>128.86000000000001</v>
      </c>
      <c r="H66" s="37">
        <f t="shared" si="1"/>
        <v>42.95333333333334</v>
      </c>
    </row>
    <row r="67" spans="3:8" ht="18" customHeight="1" thickBot="1" x14ac:dyDescent="0.3">
      <c r="C67" s="66"/>
      <c r="D67" s="66"/>
      <c r="E67" s="12" t="s">
        <v>7</v>
      </c>
      <c r="F67" s="14">
        <v>300</v>
      </c>
      <c r="G67" s="14">
        <v>128.86000000000001</v>
      </c>
      <c r="H67" s="43">
        <f>G67/F67*100</f>
        <v>42.95333333333334</v>
      </c>
    </row>
    <row r="68" spans="3:8" ht="17.25" customHeight="1" thickBot="1" x14ac:dyDescent="0.3">
      <c r="C68" s="67">
        <v>19</v>
      </c>
      <c r="D68" s="67" t="s">
        <v>31</v>
      </c>
      <c r="E68" s="12" t="s">
        <v>4</v>
      </c>
      <c r="F68" s="17">
        <f>SUM(F69)</f>
        <v>16</v>
      </c>
      <c r="G68" s="17">
        <f>SUM(G69)</f>
        <v>13.5</v>
      </c>
      <c r="H68" s="18">
        <f t="shared" si="1"/>
        <v>84.375</v>
      </c>
    </row>
    <row r="69" spans="3:8" ht="18" customHeight="1" thickBot="1" x14ac:dyDescent="0.3">
      <c r="C69" s="66"/>
      <c r="D69" s="66"/>
      <c r="E69" s="12" t="s">
        <v>7</v>
      </c>
      <c r="F69" s="14">
        <v>16</v>
      </c>
      <c r="G69" s="14">
        <v>13.5</v>
      </c>
      <c r="H69" s="18">
        <f t="shared" si="1"/>
        <v>84.375</v>
      </c>
    </row>
    <row r="70" spans="3:8" ht="15.75" customHeight="1" thickBot="1" x14ac:dyDescent="0.3">
      <c r="C70" s="67">
        <v>20</v>
      </c>
      <c r="D70" s="67" t="s">
        <v>32</v>
      </c>
      <c r="E70" s="12" t="s">
        <v>4</v>
      </c>
      <c r="F70" s="17">
        <f>SUM(F71)</f>
        <v>20</v>
      </c>
      <c r="G70" s="17">
        <f>G71</f>
        <v>12</v>
      </c>
      <c r="H70" s="18">
        <f t="shared" si="1"/>
        <v>60</v>
      </c>
    </row>
    <row r="71" spans="3:8" ht="15.75" customHeight="1" thickBot="1" x14ac:dyDescent="0.3">
      <c r="C71" s="66"/>
      <c r="D71" s="66"/>
      <c r="E71" s="12" t="s">
        <v>7</v>
      </c>
      <c r="F71" s="14">
        <v>20</v>
      </c>
      <c r="G71" s="14">
        <v>12</v>
      </c>
      <c r="H71" s="18">
        <f t="shared" si="1"/>
        <v>60</v>
      </c>
    </row>
    <row r="72" spans="3:8" ht="17.25" customHeight="1" thickBot="1" x14ac:dyDescent="0.3">
      <c r="C72" s="75" t="s">
        <v>9</v>
      </c>
      <c r="D72" s="76"/>
      <c r="E72" s="44" t="s">
        <v>4</v>
      </c>
      <c r="F72" s="45">
        <f>SUM(F73:F76)</f>
        <v>795937.53</v>
      </c>
      <c r="G72" s="45">
        <f>SUM(G73:G76)</f>
        <v>423178.31</v>
      </c>
      <c r="H72" s="46">
        <f t="shared" si="1"/>
        <v>53.167276833899258</v>
      </c>
    </row>
    <row r="73" spans="3:8" ht="16.5" customHeight="1" thickBot="1" x14ac:dyDescent="0.3">
      <c r="C73" s="77"/>
      <c r="D73" s="78"/>
      <c r="E73" s="44" t="s">
        <v>5</v>
      </c>
      <c r="F73" s="45">
        <f>F7+F15+F20+F31+F53</f>
        <v>34582.839999999997</v>
      </c>
      <c r="G73" s="45">
        <f>G7+G15+G20+G31+G43+G53</f>
        <v>11978.32</v>
      </c>
      <c r="H73" s="46">
        <f t="shared" si="1"/>
        <v>34.636600117283606</v>
      </c>
    </row>
    <row r="74" spans="3:8" ht="15.75" customHeight="1" thickBot="1" x14ac:dyDescent="0.3">
      <c r="C74" s="77"/>
      <c r="D74" s="78"/>
      <c r="E74" s="44" t="s">
        <v>6</v>
      </c>
      <c r="F74" s="45">
        <f>F8+F16+F21++F25+F32+F35++F38+F44+F54+F57</f>
        <v>293451.02</v>
      </c>
      <c r="G74" s="45">
        <f>G8+G16+G21+G25+G28+G32+G35+G38+G44+G54+G57+G64</f>
        <v>141904.25</v>
      </c>
      <c r="H74" s="46">
        <f t="shared" si="1"/>
        <v>48.357047796255742</v>
      </c>
    </row>
    <row r="75" spans="3:8" ht="16.5" customHeight="1" thickBot="1" x14ac:dyDescent="0.3">
      <c r="C75" s="77"/>
      <c r="D75" s="78"/>
      <c r="E75" s="44" t="s">
        <v>7</v>
      </c>
      <c r="F75" s="45">
        <f>F9+F12+F17+F22+F26+F29+F33+F36+F39+F41+F45+F51+F55++F58+F60+F62+F65+F67+F69+F71</f>
        <v>463068.77</v>
      </c>
      <c r="G75" s="45">
        <f>G9+G12+G17+G22+G26+G29+G33+G36+G39+G41+G45+G51+G55+G58+G60+G62+G65+G67+G69+G71</f>
        <v>265030.83999999997</v>
      </c>
      <c r="H75" s="46">
        <f t="shared" si="1"/>
        <v>57.233581094229258</v>
      </c>
    </row>
    <row r="76" spans="3:8" ht="15.75" thickBot="1" x14ac:dyDescent="0.3">
      <c r="C76" s="79"/>
      <c r="D76" s="80"/>
      <c r="E76" s="5" t="s">
        <v>8</v>
      </c>
      <c r="F76" s="45">
        <f>F13+F18+F23+F47</f>
        <v>4834.8999999999996</v>
      </c>
      <c r="G76" s="45">
        <f>G13+G18+G23+G47</f>
        <v>4264.8999999999996</v>
      </c>
      <c r="H76" s="46">
        <f t="shared" si="1"/>
        <v>88.210717905230723</v>
      </c>
    </row>
    <row r="77" spans="3:8" x14ac:dyDescent="0.25">
      <c r="C77" s="47"/>
      <c r="D77" s="48"/>
      <c r="E77" s="48"/>
      <c r="F77" s="48"/>
      <c r="G77" s="48"/>
      <c r="H77" s="48"/>
    </row>
  </sheetData>
  <mergeCells count="67">
    <mergeCell ref="C61:C62"/>
    <mergeCell ref="D61:D62"/>
    <mergeCell ref="C63:C65"/>
    <mergeCell ref="D63:D65"/>
    <mergeCell ref="C66:C67"/>
    <mergeCell ref="D66:D67"/>
    <mergeCell ref="C72:D76"/>
    <mergeCell ref="C68:C69"/>
    <mergeCell ref="D68:D69"/>
    <mergeCell ref="C70:C71"/>
    <mergeCell ref="D70:D71"/>
    <mergeCell ref="D52:D55"/>
    <mergeCell ref="C56:C58"/>
    <mergeCell ref="D56:D58"/>
    <mergeCell ref="C59:C60"/>
    <mergeCell ref="D59:D60"/>
    <mergeCell ref="C52:C55"/>
    <mergeCell ref="C40:C41"/>
    <mergeCell ref="D40:D41"/>
    <mergeCell ref="C49:C51"/>
    <mergeCell ref="D49:D51"/>
    <mergeCell ref="C42:C48"/>
    <mergeCell ref="D42:D48"/>
    <mergeCell ref="C30:C33"/>
    <mergeCell ref="D30:D33"/>
    <mergeCell ref="C34:C36"/>
    <mergeCell ref="D34:D36"/>
    <mergeCell ref="C37:C39"/>
    <mergeCell ref="D37:D39"/>
    <mergeCell ref="C19:C23"/>
    <mergeCell ref="D19:D23"/>
    <mergeCell ref="C24:C26"/>
    <mergeCell ref="D24:D26"/>
    <mergeCell ref="C27:C29"/>
    <mergeCell ref="D27:D29"/>
    <mergeCell ref="E49:E50"/>
    <mergeCell ref="F49:F50"/>
    <mergeCell ref="G49:G50"/>
    <mergeCell ref="H49:H50"/>
    <mergeCell ref="C3:H3"/>
    <mergeCell ref="C4:H4"/>
    <mergeCell ref="C6:C10"/>
    <mergeCell ref="D6:D10"/>
    <mergeCell ref="C11:C13"/>
    <mergeCell ref="D11:D13"/>
    <mergeCell ref="E9:E10"/>
    <mergeCell ref="F9:F10"/>
    <mergeCell ref="G9:G10"/>
    <mergeCell ref="H9:H10"/>
    <mergeCell ref="C14:C18"/>
    <mergeCell ref="D14:D18"/>
    <mergeCell ref="E47:E48"/>
    <mergeCell ref="G47:G48"/>
    <mergeCell ref="F47:F48"/>
    <mergeCell ref="H47:H48"/>
    <mergeCell ref="E45:E46"/>
    <mergeCell ref="F45:F46"/>
    <mergeCell ref="G45:G46"/>
    <mergeCell ref="H45:H46"/>
    <mergeCell ref="E27:E28"/>
    <mergeCell ref="F27:F28"/>
    <mergeCell ref="G27:G28"/>
    <mergeCell ref="H27:H28"/>
    <mergeCell ref="E42:E43"/>
    <mergeCell ref="F42:F43"/>
    <mergeCell ref="G42:G43"/>
    <mergeCell ref="H42:H43"/>
  </mergeCells>
  <pageMargins left="0.25" right="0.25" top="0.75" bottom="0.75" header="0.3" footer="0.3"/>
  <pageSetup paperSize="9" scale="5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2026-07-29T10:34:17Z</cp:lastPrinted>
  <dcterms:created xsi:type="dcterms:W3CDTF">2023-06-23T07:54:54Z</dcterms:created>
  <dcterms:modified xsi:type="dcterms:W3CDTF">2026-07-29T10:36:55Z</dcterms:modified>
</cp:coreProperties>
</file>