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ПОТАШОВА Л,И,\муниципальные программы\Мониторинг\2025\9 месяцев\"/>
    </mc:Choice>
  </mc:AlternateContent>
  <bookViews>
    <workbookView xWindow="0" yWindow="0" windowWidth="19170" windowHeight="96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30" i="1"/>
  <c r="H57" i="1" l="1"/>
  <c r="H45" i="1" l="1"/>
  <c r="H43" i="1"/>
  <c r="G42" i="1"/>
  <c r="F6" i="1"/>
  <c r="G70" i="1"/>
  <c r="F30" i="1" l="1"/>
  <c r="G6" i="1" l="1"/>
  <c r="H67" i="1" l="1"/>
  <c r="G66" i="1"/>
  <c r="F42" i="1"/>
  <c r="F40" i="1"/>
  <c r="H32" i="1" l="1"/>
  <c r="H28" i="1"/>
  <c r="G76" i="1"/>
  <c r="G75" i="1"/>
  <c r="G74" i="1"/>
  <c r="G73" i="1"/>
  <c r="G27" i="1" l="1"/>
  <c r="F74" i="1" l="1"/>
  <c r="F73" i="1"/>
  <c r="F37" i="1"/>
  <c r="F24" i="1"/>
  <c r="F19" i="1"/>
  <c r="F14" i="1"/>
  <c r="F75" i="1"/>
  <c r="G68" i="1" l="1"/>
  <c r="G24" i="1"/>
  <c r="F76" i="1" l="1"/>
  <c r="F72" i="1" s="1"/>
  <c r="F34" i="1"/>
  <c r="F27" i="1"/>
  <c r="G19" i="1" l="1"/>
  <c r="G61" i="1"/>
  <c r="G72" i="1" l="1"/>
  <c r="G63" i="1" l="1"/>
  <c r="H47" i="1" l="1"/>
  <c r="H44" i="1"/>
  <c r="F52" i="1" l="1"/>
  <c r="G52" i="1"/>
  <c r="H52" i="1" s="1"/>
  <c r="G49" i="1"/>
  <c r="F49" i="1"/>
  <c r="G37" i="1"/>
  <c r="G34" i="1"/>
  <c r="G59" i="1"/>
  <c r="G40" i="1"/>
  <c r="G14" i="1"/>
  <c r="G56" i="1"/>
  <c r="F56" i="1"/>
  <c r="H71" i="1" l="1"/>
  <c r="H69" i="1"/>
  <c r="H62" i="1"/>
  <c r="H60" i="1"/>
  <c r="H58" i="1"/>
  <c r="H55" i="1"/>
  <c r="H54" i="1"/>
  <c r="H53" i="1"/>
  <c r="H51" i="1"/>
  <c r="H49" i="1"/>
  <c r="H39" i="1"/>
  <c r="H38" i="1"/>
  <c r="H36" i="1"/>
  <c r="H35" i="1"/>
  <c r="H33" i="1"/>
  <c r="H29" i="1"/>
  <c r="H26" i="1"/>
  <c r="H25" i="1"/>
  <c r="H23" i="1"/>
  <c r="H22" i="1"/>
  <c r="H21" i="1"/>
  <c r="H20" i="1"/>
  <c r="H18" i="1"/>
  <c r="H17" i="1"/>
  <c r="H16" i="1"/>
  <c r="H15" i="1"/>
  <c r="H13" i="1"/>
  <c r="H12" i="1"/>
  <c r="H9" i="1"/>
  <c r="H8" i="1"/>
  <c r="H7" i="1"/>
  <c r="H76" i="1"/>
  <c r="H73" i="1"/>
  <c r="F70" i="1"/>
  <c r="H70" i="1" s="1"/>
  <c r="F68" i="1"/>
  <c r="H68" i="1" s="1"/>
  <c r="F66" i="1"/>
  <c r="H66" i="1" s="1"/>
  <c r="F63" i="1"/>
  <c r="F61" i="1"/>
  <c r="H61" i="1" s="1"/>
  <c r="F59" i="1"/>
  <c r="H59" i="1" s="1"/>
  <c r="H56" i="1"/>
  <c r="H42" i="1"/>
  <c r="H40" i="1"/>
  <c r="H37" i="1"/>
  <c r="H34" i="1"/>
  <c r="H30" i="1"/>
  <c r="H27" i="1"/>
  <c r="H24" i="1"/>
  <c r="H19" i="1"/>
  <c r="H14" i="1"/>
  <c r="F11" i="1"/>
  <c r="H11" i="1" s="1"/>
  <c r="H6" i="1" l="1"/>
  <c r="H74" i="1"/>
  <c r="H75" i="1"/>
  <c r="H72" i="1" l="1"/>
</calcChain>
</file>

<file path=xl/sharedStrings.xml><?xml version="1.0" encoding="utf-8"?>
<sst xmlns="http://schemas.openxmlformats.org/spreadsheetml/2006/main" count="95" uniqueCount="33">
  <si>
    <t>№ п/п</t>
  </si>
  <si>
    <t>Наименование муниципальной программы</t>
  </si>
  <si>
    <t>Источники финансирования</t>
  </si>
  <si>
    <t>Отношение фактических расходов к плановым, %</t>
  </si>
  <si>
    <t>"Развитие образования в Афанасьевском муниципальном округе" на 2023-2027 годы</t>
  </si>
  <si>
    <t xml:space="preserve">Всего </t>
  </si>
  <si>
    <t>Федеральный бюджет</t>
  </si>
  <si>
    <t>Областной бюджет</t>
  </si>
  <si>
    <t>Местный бюджет</t>
  </si>
  <si>
    <t>Внебюджетные источники</t>
  </si>
  <si>
    <t>"Развитие физической культуры и спорта в Афанасьевском муниципальном округе" на 2023-2027 годы</t>
  </si>
  <si>
    <t>"Развитие культуры в Афанасьевском муниципальном округе" на 2023-2027 годы</t>
  </si>
  <si>
    <t>"Повышение эффективности реализации молодежной политики в Афанасьевском муниципальном округе" на 2023-2027 годы</t>
  </si>
  <si>
    <t>"Обеспечение безопасности жизнедеятельности населения Афанасьевского муниципального округа Кировской области" на 2023-2027 годы</t>
  </si>
  <si>
    <t>«Энергоэффективность и развитие энергетики в Афанасьевском муниципальном округе» на 2023-2027 годы</t>
  </si>
  <si>
    <t>"Развитие коммунальной и жилищной инфраструктуры в Афанасьевском муниципальном округе" на 2023-2027 годы</t>
  </si>
  <si>
    <t>"Развитие транспортной системы в Афанасьевском муниципальном округе" на 2023-2027 годы</t>
  </si>
  <si>
    <t>"Охрана окружающей среды, воспроизводство и использование природных ресурсов" на 2023-2027 годы</t>
  </si>
  <si>
    <t>"Поддержка и развитие малого и среднего предпринимательства на территории Афанасьевского муниципального округа" на 2023-2027 годы</t>
  </si>
  <si>
    <t>«Развитие агропромышленного комплекса в Афанасьевском муниципальном округе» на 2023-2027 годы</t>
  </si>
  <si>
    <t>"Управление муниципальным имуществом муниципального образования Афанасьевский муниципальный округ Кировской области" на 2023-2027 годы</t>
  </si>
  <si>
    <t>"Развитие муниципального управления" на 2023-2027 годы</t>
  </si>
  <si>
    <t>"Управление муниципальными финансами на территории Афанасьевского муниципального округа" на 2023-2027 годы</t>
  </si>
  <si>
    <t>"Профилактика терроризма, а также минимизации и (или) ликвидации последствий его проявлений на территории Афанасьевского муниципального округа" на 2023-2027 годы</t>
  </si>
  <si>
    <t>"Поддержка социально ориентированных некоммерческих организаций в Афанасьевском муниципальном округе на 2023-2027 годы"</t>
  </si>
  <si>
    <t>«Развитие строительства и архитектуры» на 2023-2027 годы</t>
  </si>
  <si>
    <t>«Развитие торговли на территории Афанасьевского муниципального округа Кировской области на 2023-2027 годы»</t>
  </si>
  <si>
    <t>«Профилактика безнадзорности и правонарушений несовершеннолетних» на 2023-2027 годы</t>
  </si>
  <si>
    <t>«Формирование здорового образа жизни среди населения Афанасьевского муниципального округа Кировской области» на 2023 – 2027 годы</t>
  </si>
  <si>
    <t>ИТОГО</t>
  </si>
  <si>
    <t>Плановые расходы на 2025 год, тыс. руб.</t>
  </si>
  <si>
    <t>Фактические расходы за 2025 год, тыс. руб.</t>
  </si>
  <si>
    <t>Сводный отчет об использовании бюджетных ассигнований на реализацию муниципальных программы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</si>
</sst>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2" fontId="0" fillId="0" borderId="19" xfId="0" applyNumberFormat="1" applyBorder="1" applyAlignment="1">
      <alignment vertical="center" wrapText="1"/>
    </xf>
    <xf numFmtId="4" fontId="6" fillId="0" borderId="2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77"/>
  <sheetViews>
    <sheetView tabSelected="1" topLeftCell="B71" workbookViewId="0">
      <selection activeCell="E77" sqref="E77"/>
    </sheetView>
  </sheetViews>
  <sheetFormatPr defaultRowHeight="15" x14ac:dyDescent="0.25"/>
  <cols>
    <col min="1" max="1" width="3.7109375" customWidth="1"/>
    <col min="2" max="2" width="2.28515625" customWidth="1"/>
    <col min="3" max="3" width="6.7109375" customWidth="1"/>
    <col min="4" max="4" width="72.140625" customWidth="1"/>
    <col min="5" max="5" width="23" customWidth="1"/>
    <col min="6" max="6" width="18.7109375" customWidth="1"/>
    <col min="7" max="7" width="19.140625" customWidth="1"/>
    <col min="8" max="8" width="22.85546875" customWidth="1"/>
  </cols>
  <sheetData>
    <row r="1" spans="3:8" ht="12" customHeight="1" x14ac:dyDescent="0.25"/>
    <row r="2" spans="3:8" ht="5.25" hidden="1" customHeight="1" x14ac:dyDescent="0.25"/>
    <row r="3" spans="3:8" ht="15.75" x14ac:dyDescent="0.25">
      <c r="C3" s="58" t="s">
        <v>32</v>
      </c>
      <c r="D3" s="58"/>
      <c r="E3" s="58"/>
      <c r="F3" s="58"/>
      <c r="G3" s="58"/>
      <c r="H3" s="58"/>
    </row>
    <row r="4" spans="3:8" ht="9" customHeight="1" thickBot="1" x14ac:dyDescent="0.3">
      <c r="C4" s="59"/>
      <c r="D4" s="59"/>
      <c r="E4" s="59"/>
      <c r="F4" s="59"/>
      <c r="G4" s="59"/>
      <c r="H4" s="59"/>
    </row>
    <row r="5" spans="3:8" ht="29.25" customHeight="1" thickBot="1" x14ac:dyDescent="0.3">
      <c r="C5" s="1" t="s">
        <v>0</v>
      </c>
      <c r="D5" s="2" t="s">
        <v>1</v>
      </c>
      <c r="E5" s="2" t="s">
        <v>2</v>
      </c>
      <c r="F5" s="2" t="s">
        <v>30</v>
      </c>
      <c r="G5" s="2" t="s">
        <v>31</v>
      </c>
      <c r="H5" s="18" t="s">
        <v>3</v>
      </c>
    </row>
    <row r="6" spans="3:8" ht="16.5" thickBot="1" x14ac:dyDescent="0.3">
      <c r="C6" s="60">
        <v>1</v>
      </c>
      <c r="D6" s="60" t="s">
        <v>4</v>
      </c>
      <c r="E6" s="3" t="s">
        <v>5</v>
      </c>
      <c r="F6" s="34">
        <f>F7+F8+F9</f>
        <v>386969.36</v>
      </c>
      <c r="G6" s="17">
        <f>SUM(G7:G10)</f>
        <v>287710.01</v>
      </c>
      <c r="H6" s="19">
        <f t="shared" ref="H6:H40" si="0">G6/F6*100</f>
        <v>74.349558321620094</v>
      </c>
    </row>
    <row r="7" spans="3:8" ht="16.5" customHeight="1" thickBot="1" x14ac:dyDescent="0.3">
      <c r="C7" s="61"/>
      <c r="D7" s="61"/>
      <c r="E7" s="4" t="s">
        <v>6</v>
      </c>
      <c r="F7" s="35">
        <v>19266.7</v>
      </c>
      <c r="G7" s="11">
        <v>12708.6</v>
      </c>
      <c r="H7" s="20">
        <f t="shared" si="0"/>
        <v>65.961477575298318</v>
      </c>
    </row>
    <row r="8" spans="3:8" ht="15" customHeight="1" thickBot="1" x14ac:dyDescent="0.3">
      <c r="C8" s="61"/>
      <c r="D8" s="61"/>
      <c r="E8" s="4" t="s">
        <v>7</v>
      </c>
      <c r="F8" s="35">
        <v>184396.68</v>
      </c>
      <c r="G8" s="11">
        <v>138757</v>
      </c>
      <c r="H8" s="20">
        <f t="shared" si="0"/>
        <v>75.24918561440478</v>
      </c>
    </row>
    <row r="9" spans="3:8" ht="14.25" customHeight="1" x14ac:dyDescent="0.25">
      <c r="C9" s="61"/>
      <c r="D9" s="61"/>
      <c r="E9" s="64" t="s">
        <v>8</v>
      </c>
      <c r="F9" s="66">
        <v>183305.98</v>
      </c>
      <c r="G9" s="68">
        <v>136244.41</v>
      </c>
      <c r="H9" s="50">
        <f t="shared" si="0"/>
        <v>74.326222199624908</v>
      </c>
    </row>
    <row r="10" spans="3:8" ht="1.5" customHeight="1" thickBot="1" x14ac:dyDescent="0.3">
      <c r="C10" s="62"/>
      <c r="D10" s="62"/>
      <c r="E10" s="65"/>
      <c r="F10" s="67"/>
      <c r="G10" s="69"/>
      <c r="H10" s="51"/>
    </row>
    <row r="11" spans="3:8" ht="15" customHeight="1" thickBot="1" x14ac:dyDescent="0.3">
      <c r="C11" s="63">
        <v>2</v>
      </c>
      <c r="D11" s="63" t="s">
        <v>10</v>
      </c>
      <c r="E11" s="5" t="s">
        <v>5</v>
      </c>
      <c r="F11" s="15">
        <f>SUM(F12:F13)</f>
        <v>440</v>
      </c>
      <c r="G11" s="15">
        <f>G12+G13</f>
        <v>343.01</v>
      </c>
      <c r="H11" s="20">
        <f t="shared" si="0"/>
        <v>77.956818181818178</v>
      </c>
    </row>
    <row r="12" spans="3:8" ht="15" customHeight="1" thickBot="1" x14ac:dyDescent="0.3">
      <c r="C12" s="61"/>
      <c r="D12" s="61"/>
      <c r="E12" s="4" t="s">
        <v>8</v>
      </c>
      <c r="F12" s="11">
        <v>350</v>
      </c>
      <c r="G12" s="11">
        <v>263.01</v>
      </c>
      <c r="H12" s="21">
        <f t="shared" si="0"/>
        <v>75.145714285714277</v>
      </c>
    </row>
    <row r="13" spans="3:8" ht="17.25" customHeight="1" thickBot="1" x14ac:dyDescent="0.3">
      <c r="C13" s="62"/>
      <c r="D13" s="62"/>
      <c r="E13" s="4" t="s">
        <v>9</v>
      </c>
      <c r="F13" s="13">
        <v>90</v>
      </c>
      <c r="G13" s="13">
        <v>80</v>
      </c>
      <c r="H13" s="21">
        <f t="shared" si="0"/>
        <v>88.888888888888886</v>
      </c>
    </row>
    <row r="14" spans="3:8" ht="16.5" thickBot="1" x14ac:dyDescent="0.3">
      <c r="C14" s="63">
        <v>3</v>
      </c>
      <c r="D14" s="63" t="s">
        <v>11</v>
      </c>
      <c r="E14" s="4" t="s">
        <v>5</v>
      </c>
      <c r="F14" s="15">
        <f>SUM(F15:F18)</f>
        <v>121746.8</v>
      </c>
      <c r="G14" s="15">
        <f>SUM(G15+G16+G17+G18)</f>
        <v>84117.39</v>
      </c>
      <c r="H14" s="20">
        <f t="shared" si="0"/>
        <v>69.092074699293931</v>
      </c>
    </row>
    <row r="15" spans="3:8" ht="16.5" customHeight="1" thickBot="1" x14ac:dyDescent="0.3">
      <c r="C15" s="61"/>
      <c r="D15" s="61"/>
      <c r="E15" s="4" t="s">
        <v>6</v>
      </c>
      <c r="F15" s="39">
        <v>12561.94</v>
      </c>
      <c r="G15" s="11">
        <v>4253.29</v>
      </c>
      <c r="H15" s="21">
        <f t="shared" si="0"/>
        <v>33.858544142067224</v>
      </c>
    </row>
    <row r="16" spans="3:8" ht="15.75" thickBot="1" x14ac:dyDescent="0.3">
      <c r="C16" s="61"/>
      <c r="D16" s="61"/>
      <c r="E16" s="4" t="s">
        <v>7</v>
      </c>
      <c r="F16" s="39">
        <v>1216.4000000000001</v>
      </c>
      <c r="G16" s="11">
        <v>842.84</v>
      </c>
      <c r="H16" s="21">
        <f t="shared" si="0"/>
        <v>69.289707333114109</v>
      </c>
    </row>
    <row r="17" spans="3:8" ht="15.75" thickBot="1" x14ac:dyDescent="0.3">
      <c r="C17" s="61"/>
      <c r="D17" s="61"/>
      <c r="E17" s="4" t="s">
        <v>8</v>
      </c>
      <c r="F17" s="39">
        <v>107268.46</v>
      </c>
      <c r="G17" s="11">
        <v>78321.259999999995</v>
      </c>
      <c r="H17" s="21">
        <f t="shared" si="0"/>
        <v>73.01424854985332</v>
      </c>
    </row>
    <row r="18" spans="3:8" ht="17.25" customHeight="1" thickBot="1" x14ac:dyDescent="0.3">
      <c r="C18" s="62"/>
      <c r="D18" s="62"/>
      <c r="E18" s="4" t="s">
        <v>9</v>
      </c>
      <c r="F18" s="40">
        <v>700</v>
      </c>
      <c r="G18" s="13">
        <v>700</v>
      </c>
      <c r="H18" s="21">
        <f t="shared" si="0"/>
        <v>100</v>
      </c>
    </row>
    <row r="19" spans="3:8" ht="17.25" customHeight="1" thickBot="1" x14ac:dyDescent="0.3">
      <c r="C19" s="63">
        <v>4</v>
      </c>
      <c r="D19" s="63" t="s">
        <v>12</v>
      </c>
      <c r="E19" s="4" t="s">
        <v>5</v>
      </c>
      <c r="F19" s="15">
        <f>SUM(F20:F23)</f>
        <v>4453.3099999999995</v>
      </c>
      <c r="G19" s="15">
        <f>SUM(G20+G21+G22+G23)</f>
        <v>4380.87</v>
      </c>
      <c r="H19" s="20">
        <f t="shared" si="0"/>
        <v>98.373344770519012</v>
      </c>
    </row>
    <row r="20" spans="3:8" ht="17.25" customHeight="1" thickBot="1" x14ac:dyDescent="0.3">
      <c r="C20" s="61"/>
      <c r="D20" s="61"/>
      <c r="E20" s="4" t="s">
        <v>6</v>
      </c>
      <c r="F20" s="11">
        <v>461.24</v>
      </c>
      <c r="G20" s="11">
        <v>461.24</v>
      </c>
      <c r="H20" s="21">
        <f t="shared" si="0"/>
        <v>100</v>
      </c>
    </row>
    <row r="21" spans="3:8" ht="15.75" customHeight="1" thickBot="1" x14ac:dyDescent="0.3">
      <c r="C21" s="61"/>
      <c r="D21" s="61"/>
      <c r="E21" s="4" t="s">
        <v>7</v>
      </c>
      <c r="F21" s="11">
        <v>745.34</v>
      </c>
      <c r="G21" s="11">
        <v>745.34</v>
      </c>
      <c r="H21" s="21">
        <f t="shared" si="0"/>
        <v>100</v>
      </c>
    </row>
    <row r="22" spans="3:8" ht="15.75" thickBot="1" x14ac:dyDescent="0.3">
      <c r="C22" s="61"/>
      <c r="D22" s="61"/>
      <c r="E22" s="4" t="s">
        <v>8</v>
      </c>
      <c r="F22" s="11">
        <v>445.74</v>
      </c>
      <c r="G22" s="11">
        <v>373.3</v>
      </c>
      <c r="H22" s="21">
        <f t="shared" si="0"/>
        <v>83.748373491272943</v>
      </c>
    </row>
    <row r="23" spans="3:8" ht="15.75" customHeight="1" thickBot="1" x14ac:dyDescent="0.3">
      <c r="C23" s="62"/>
      <c r="D23" s="70"/>
      <c r="E23" s="6" t="s">
        <v>9</v>
      </c>
      <c r="F23" s="36">
        <v>2800.99</v>
      </c>
      <c r="G23" s="36">
        <v>2800.99</v>
      </c>
      <c r="H23" s="22">
        <f t="shared" si="0"/>
        <v>100</v>
      </c>
    </row>
    <row r="24" spans="3:8" ht="18" customHeight="1" thickBot="1" x14ac:dyDescent="0.3">
      <c r="C24" s="63">
        <v>5</v>
      </c>
      <c r="D24" s="60" t="s">
        <v>13</v>
      </c>
      <c r="E24" s="7" t="s">
        <v>5</v>
      </c>
      <c r="F24" s="17">
        <f>SUM(F25:F26)</f>
        <v>26226.27</v>
      </c>
      <c r="G24" s="17">
        <f>SUM(G25+G26)</f>
        <v>19571.510000000002</v>
      </c>
      <c r="H24" s="19">
        <f t="shared" si="0"/>
        <v>74.625594871096808</v>
      </c>
    </row>
    <row r="25" spans="3:8" ht="17.25" customHeight="1" thickBot="1" x14ac:dyDescent="0.3">
      <c r="C25" s="61"/>
      <c r="D25" s="61"/>
      <c r="E25" s="4" t="s">
        <v>7</v>
      </c>
      <c r="F25" s="11">
        <v>146.36000000000001</v>
      </c>
      <c r="G25" s="11">
        <v>27.31</v>
      </c>
      <c r="H25" s="20">
        <f t="shared" si="0"/>
        <v>18.659469800491934</v>
      </c>
    </row>
    <row r="26" spans="3:8" ht="15.75" thickBot="1" x14ac:dyDescent="0.3">
      <c r="C26" s="62"/>
      <c r="D26" s="70"/>
      <c r="E26" s="4" t="s">
        <v>8</v>
      </c>
      <c r="F26" s="11">
        <v>26079.91</v>
      </c>
      <c r="G26" s="11">
        <v>19544.2</v>
      </c>
      <c r="H26" s="21">
        <f t="shared" si="0"/>
        <v>74.939675788758478</v>
      </c>
    </row>
    <row r="27" spans="3:8" ht="18" customHeight="1" thickBot="1" x14ac:dyDescent="0.3">
      <c r="C27" s="63">
        <v>6</v>
      </c>
      <c r="D27" s="60" t="s">
        <v>14</v>
      </c>
      <c r="E27" s="4" t="s">
        <v>5</v>
      </c>
      <c r="F27" s="15">
        <f>F28+F29</f>
        <v>4662.8900000000003</v>
      </c>
      <c r="G27" s="15">
        <f>G28+G29</f>
        <v>3880.17</v>
      </c>
      <c r="H27" s="20">
        <f t="shared" si="0"/>
        <v>83.213843774997912</v>
      </c>
    </row>
    <row r="28" spans="3:8" ht="18" customHeight="1" thickBot="1" x14ac:dyDescent="0.3">
      <c r="C28" s="61"/>
      <c r="D28" s="61"/>
      <c r="E28" s="4" t="s">
        <v>7</v>
      </c>
      <c r="F28" s="11">
        <v>896.7</v>
      </c>
      <c r="G28" s="11">
        <v>877.81</v>
      </c>
      <c r="H28" s="20">
        <f>G28/F28*100</f>
        <v>97.893386862941895</v>
      </c>
    </row>
    <row r="29" spans="3:8" ht="18.75" customHeight="1" thickBot="1" x14ac:dyDescent="0.3">
      <c r="C29" s="62"/>
      <c r="D29" s="70"/>
      <c r="E29" s="4" t="s">
        <v>8</v>
      </c>
      <c r="F29" s="11">
        <v>3766.19</v>
      </c>
      <c r="G29" s="11">
        <v>3002.36</v>
      </c>
      <c r="H29" s="21">
        <f t="shared" si="0"/>
        <v>79.718760869738375</v>
      </c>
    </row>
    <row r="30" spans="3:8" ht="17.25" customHeight="1" thickBot="1" x14ac:dyDescent="0.3">
      <c r="C30" s="63">
        <v>7</v>
      </c>
      <c r="D30" s="60" t="s">
        <v>15</v>
      </c>
      <c r="E30" s="4" t="s">
        <v>5</v>
      </c>
      <c r="F30" s="15">
        <f>F31+F32+F33</f>
        <v>22625.18</v>
      </c>
      <c r="G30" s="15">
        <f>G31+G32+G33</f>
        <v>16763.338660000001</v>
      </c>
      <c r="H30" s="20">
        <f t="shared" si="0"/>
        <v>74.0915151172278</v>
      </c>
    </row>
    <row r="31" spans="3:8" ht="17.25" customHeight="1" thickBot="1" x14ac:dyDescent="0.3">
      <c r="C31" s="61"/>
      <c r="D31" s="61"/>
      <c r="E31" s="4" t="s">
        <v>6</v>
      </c>
      <c r="F31" s="11">
        <v>2970</v>
      </c>
      <c r="G31" s="11">
        <v>0</v>
      </c>
      <c r="H31" s="20">
        <v>0</v>
      </c>
    </row>
    <row r="32" spans="3:8" ht="17.25" customHeight="1" thickBot="1" x14ac:dyDescent="0.3">
      <c r="C32" s="61"/>
      <c r="D32" s="61"/>
      <c r="E32" s="4" t="s">
        <v>7</v>
      </c>
      <c r="F32" s="11">
        <v>8944.91</v>
      </c>
      <c r="G32" s="11">
        <v>8198.6561600000005</v>
      </c>
      <c r="H32" s="20">
        <f>G32/F32*100</f>
        <v>91.65722360538004</v>
      </c>
    </row>
    <row r="33" spans="3:8" ht="19.5" customHeight="1" thickBot="1" x14ac:dyDescent="0.3">
      <c r="C33" s="62"/>
      <c r="D33" s="70"/>
      <c r="E33" s="4" t="s">
        <v>8</v>
      </c>
      <c r="F33" s="11">
        <v>10710.27</v>
      </c>
      <c r="G33" s="11">
        <v>8564.6825000000008</v>
      </c>
      <c r="H33" s="21">
        <f t="shared" si="0"/>
        <v>79.96700830137803</v>
      </c>
    </row>
    <row r="34" spans="3:8" ht="15.75" customHeight="1" thickBot="1" x14ac:dyDescent="0.3">
      <c r="C34" s="63">
        <v>8</v>
      </c>
      <c r="D34" s="60" t="s">
        <v>16</v>
      </c>
      <c r="E34" s="4" t="s">
        <v>5</v>
      </c>
      <c r="F34" s="32">
        <f>F35+F36</f>
        <v>113729.7</v>
      </c>
      <c r="G34" s="15">
        <f>SUM(G35+G36)</f>
        <v>86717.13</v>
      </c>
      <c r="H34" s="20">
        <f t="shared" si="0"/>
        <v>76.248446975592131</v>
      </c>
    </row>
    <row r="35" spans="3:8" ht="14.25" customHeight="1" thickBot="1" x14ac:dyDescent="0.3">
      <c r="C35" s="61"/>
      <c r="D35" s="61"/>
      <c r="E35" s="4" t="s">
        <v>7</v>
      </c>
      <c r="F35" s="33">
        <v>84890.89</v>
      </c>
      <c r="G35" s="11">
        <v>67573.08</v>
      </c>
      <c r="H35" s="21">
        <f t="shared" si="0"/>
        <v>79.599919378863859</v>
      </c>
    </row>
    <row r="36" spans="3:8" ht="15.75" thickBot="1" x14ac:dyDescent="0.3">
      <c r="C36" s="62"/>
      <c r="D36" s="62"/>
      <c r="E36" s="4" t="s">
        <v>8</v>
      </c>
      <c r="F36" s="33">
        <v>28838.81</v>
      </c>
      <c r="G36" s="11">
        <v>19144.05</v>
      </c>
      <c r="H36" s="21">
        <f t="shared" si="0"/>
        <v>66.382940211471961</v>
      </c>
    </row>
    <row r="37" spans="3:8" ht="14.25" customHeight="1" thickBot="1" x14ac:dyDescent="0.3">
      <c r="C37" s="63">
        <v>9</v>
      </c>
      <c r="D37" s="63" t="s">
        <v>17</v>
      </c>
      <c r="E37" s="4" t="s">
        <v>5</v>
      </c>
      <c r="F37" s="15">
        <f>F38+F39</f>
        <v>6948.2800000000007</v>
      </c>
      <c r="G37" s="15">
        <f>SUM(G38+G39)</f>
        <v>976.34999999999991</v>
      </c>
      <c r="H37" s="20">
        <f t="shared" si="0"/>
        <v>14.051678976667603</v>
      </c>
    </row>
    <row r="38" spans="3:8" ht="15.75" thickBot="1" x14ac:dyDescent="0.3">
      <c r="C38" s="61"/>
      <c r="D38" s="61"/>
      <c r="E38" s="4" t="s">
        <v>7</v>
      </c>
      <c r="F38" s="11">
        <v>2400.61</v>
      </c>
      <c r="G38" s="11">
        <v>229.81</v>
      </c>
      <c r="H38" s="21">
        <f t="shared" si="0"/>
        <v>9.5729835333519393</v>
      </c>
    </row>
    <row r="39" spans="3:8" ht="15.75" customHeight="1" thickBot="1" x14ac:dyDescent="0.3">
      <c r="C39" s="62"/>
      <c r="D39" s="62"/>
      <c r="E39" s="4" t="s">
        <v>8</v>
      </c>
      <c r="F39" s="11">
        <v>4547.67</v>
      </c>
      <c r="G39" s="11">
        <v>746.54</v>
      </c>
      <c r="H39" s="21">
        <f t="shared" si="0"/>
        <v>16.415878900623834</v>
      </c>
    </row>
    <row r="40" spans="3:8" ht="16.5" customHeight="1" thickBot="1" x14ac:dyDescent="0.3">
      <c r="C40" s="63">
        <v>10</v>
      </c>
      <c r="D40" s="63" t="s">
        <v>18</v>
      </c>
      <c r="E40" s="6" t="s">
        <v>5</v>
      </c>
      <c r="F40" s="16">
        <f>SUM(F41)</f>
        <v>120</v>
      </c>
      <c r="G40" s="16">
        <f>SUM(G41)</f>
        <v>0</v>
      </c>
      <c r="H40" s="23">
        <f t="shared" si="0"/>
        <v>0</v>
      </c>
    </row>
    <row r="41" spans="3:8" ht="17.25" customHeight="1" thickBot="1" x14ac:dyDescent="0.3">
      <c r="C41" s="61"/>
      <c r="D41" s="61"/>
      <c r="E41" s="8" t="s">
        <v>8</v>
      </c>
      <c r="F41" s="14">
        <v>120</v>
      </c>
      <c r="G41" s="14">
        <v>0</v>
      </c>
      <c r="H41" s="24">
        <v>0</v>
      </c>
    </row>
    <row r="42" spans="3:8" ht="15.75" customHeight="1" thickBot="1" x14ac:dyDescent="0.3">
      <c r="C42" s="60">
        <v>11</v>
      </c>
      <c r="D42" s="60" t="s">
        <v>19</v>
      </c>
      <c r="E42" s="7" t="s">
        <v>5</v>
      </c>
      <c r="F42" s="17">
        <f>F43+F44+F45+F47</f>
        <v>21969.63</v>
      </c>
      <c r="G42" s="17">
        <f>G43+G44+G45+G47</f>
        <v>18879.14</v>
      </c>
      <c r="H42" s="19">
        <f t="shared" ref="H42:H76" si="1">G42/F42*100</f>
        <v>85.932899188561663</v>
      </c>
    </row>
    <row r="43" spans="3:8" ht="15.75" customHeight="1" thickBot="1" x14ac:dyDescent="0.3">
      <c r="C43" s="61"/>
      <c r="D43" s="61"/>
      <c r="E43" s="4" t="s">
        <v>6</v>
      </c>
      <c r="F43" s="11">
        <v>2196.5</v>
      </c>
      <c r="G43" s="11">
        <v>331.6</v>
      </c>
      <c r="H43" s="20">
        <f>G43/F43*100</f>
        <v>15.096744821306626</v>
      </c>
    </row>
    <row r="44" spans="3:8" ht="13.5" customHeight="1" thickBot="1" x14ac:dyDescent="0.3">
      <c r="C44" s="61"/>
      <c r="D44" s="61"/>
      <c r="E44" s="4" t="s">
        <v>7</v>
      </c>
      <c r="F44" s="11">
        <v>3387.2</v>
      </c>
      <c r="G44" s="11">
        <v>3239.99</v>
      </c>
      <c r="H44" s="20">
        <f>G44/F44*100</f>
        <v>95.653932451582421</v>
      </c>
    </row>
    <row r="45" spans="3:8" ht="14.25" customHeight="1" thickBot="1" x14ac:dyDescent="0.3">
      <c r="C45" s="61"/>
      <c r="D45" s="61"/>
      <c r="E45" s="46" t="s">
        <v>8</v>
      </c>
      <c r="F45" s="52">
        <v>1221.93</v>
      </c>
      <c r="G45" s="52">
        <v>143.55000000000001</v>
      </c>
      <c r="H45" s="50">
        <f>G45/F45*100</f>
        <v>11.747808794284452</v>
      </c>
    </row>
    <row r="46" spans="3:8" ht="5.25" hidden="1" customHeight="1" thickBot="1" x14ac:dyDescent="0.3">
      <c r="C46" s="61"/>
      <c r="D46" s="61"/>
      <c r="E46" s="47"/>
      <c r="F46" s="53"/>
      <c r="G46" s="53"/>
      <c r="H46" s="53"/>
    </row>
    <row r="47" spans="3:8" ht="13.5" customHeight="1" x14ac:dyDescent="0.25">
      <c r="C47" s="61"/>
      <c r="D47" s="61"/>
      <c r="E47" s="46" t="s">
        <v>9</v>
      </c>
      <c r="F47" s="48">
        <v>15164</v>
      </c>
      <c r="G47" s="48">
        <v>15164</v>
      </c>
      <c r="H47" s="50">
        <f>G47/F47*100</f>
        <v>100</v>
      </c>
    </row>
    <row r="48" spans="3:8" ht="0.75" customHeight="1" thickBot="1" x14ac:dyDescent="0.3">
      <c r="C48" s="51"/>
      <c r="D48" s="51"/>
      <c r="E48" s="47"/>
      <c r="F48" s="49"/>
      <c r="G48" s="49"/>
      <c r="H48" s="51"/>
    </row>
    <row r="49" spans="3:9" ht="15.75" customHeight="1" x14ac:dyDescent="0.25">
      <c r="C49" s="61">
        <v>12</v>
      </c>
      <c r="D49" s="61" t="s">
        <v>20</v>
      </c>
      <c r="E49" s="54" t="s">
        <v>5</v>
      </c>
      <c r="F49" s="55">
        <f>SUM(F50:F51)</f>
        <v>4280.49</v>
      </c>
      <c r="G49" s="55">
        <f>SUM(G50+G51)</f>
        <v>2606.04</v>
      </c>
      <c r="H49" s="57">
        <f t="shared" si="1"/>
        <v>60.881814932402598</v>
      </c>
    </row>
    <row r="50" spans="3:9" ht="1.5" customHeight="1" thickBot="1" x14ac:dyDescent="0.3">
      <c r="C50" s="61"/>
      <c r="D50" s="61"/>
      <c r="E50" s="47"/>
      <c r="F50" s="56"/>
      <c r="G50" s="56"/>
      <c r="H50" s="53"/>
    </row>
    <row r="51" spans="3:9" ht="15.75" customHeight="1" thickBot="1" x14ac:dyDescent="0.3">
      <c r="C51" s="62"/>
      <c r="D51" s="70"/>
      <c r="E51" s="4" t="s">
        <v>8</v>
      </c>
      <c r="F51" s="11">
        <v>4280.49</v>
      </c>
      <c r="G51" s="11">
        <v>2606.04</v>
      </c>
      <c r="H51" s="22">
        <f t="shared" si="1"/>
        <v>60.881814932402598</v>
      </c>
    </row>
    <row r="52" spans="3:9" ht="17.25" customHeight="1" thickBot="1" x14ac:dyDescent="0.3">
      <c r="C52" s="63">
        <v>13</v>
      </c>
      <c r="D52" s="61" t="s">
        <v>21</v>
      </c>
      <c r="E52" s="4" t="s">
        <v>5</v>
      </c>
      <c r="F52" s="15">
        <f>SUM(F53:F55)</f>
        <v>93102.42</v>
      </c>
      <c r="G52" s="43">
        <f>SUM(G53+G54+G55)</f>
        <v>70038.069999999992</v>
      </c>
      <c r="H52" s="42">
        <f>G52/F52*100</f>
        <v>75.226906024569502</v>
      </c>
      <c r="I52" s="41"/>
    </row>
    <row r="53" spans="3:9" ht="14.25" customHeight="1" thickBot="1" x14ac:dyDescent="0.3">
      <c r="C53" s="61"/>
      <c r="D53" s="61"/>
      <c r="E53" s="4" t="s">
        <v>6</v>
      </c>
      <c r="F53" s="11">
        <v>932.23</v>
      </c>
      <c r="G53" s="44">
        <v>683.59</v>
      </c>
      <c r="H53" s="42">
        <f t="shared" si="1"/>
        <v>73.328470441843749</v>
      </c>
      <c r="I53" s="41"/>
    </row>
    <row r="54" spans="3:9" ht="15.75" thickBot="1" x14ac:dyDescent="0.3">
      <c r="C54" s="61"/>
      <c r="D54" s="61"/>
      <c r="E54" s="4" t="s">
        <v>7</v>
      </c>
      <c r="F54" s="11">
        <v>4816.6000000000004</v>
      </c>
      <c r="G54" s="44">
        <v>1899.55</v>
      </c>
      <c r="H54" s="42">
        <f t="shared" si="1"/>
        <v>39.437570070173976</v>
      </c>
      <c r="I54" s="41"/>
    </row>
    <row r="55" spans="3:9" ht="15.75" thickBot="1" x14ac:dyDescent="0.3">
      <c r="C55" s="62"/>
      <c r="D55" s="62"/>
      <c r="E55" s="6" t="s">
        <v>8</v>
      </c>
      <c r="F55" s="12">
        <v>87353.59</v>
      </c>
      <c r="G55" s="45">
        <v>67454.929999999993</v>
      </c>
      <c r="H55" s="42">
        <f t="shared" si="1"/>
        <v>77.220558422384229</v>
      </c>
      <c r="I55" s="41"/>
    </row>
    <row r="56" spans="3:9" ht="15" customHeight="1" thickBot="1" x14ac:dyDescent="0.3">
      <c r="C56" s="63">
        <v>14</v>
      </c>
      <c r="D56" s="63" t="s">
        <v>22</v>
      </c>
      <c r="E56" s="7" t="s">
        <v>5</v>
      </c>
      <c r="F56" s="17">
        <f>SUM(F57:F58)</f>
        <v>10535.3</v>
      </c>
      <c r="G56" s="17">
        <f>SUM(G57+G58)</f>
        <v>8430.98</v>
      </c>
      <c r="H56" s="20">
        <f t="shared" si="1"/>
        <v>80.0260078023407</v>
      </c>
    </row>
    <row r="57" spans="3:9" ht="15.75" thickBot="1" x14ac:dyDescent="0.3">
      <c r="C57" s="61"/>
      <c r="D57" s="61"/>
      <c r="E57" s="4" t="s">
        <v>7</v>
      </c>
      <c r="F57" s="11">
        <v>28.5</v>
      </c>
      <c r="G57" s="11">
        <v>22.18</v>
      </c>
      <c r="H57" s="21">
        <f>G57/F57*100</f>
        <v>77.824561403508767</v>
      </c>
    </row>
    <row r="58" spans="3:9" ht="15.75" thickBot="1" x14ac:dyDescent="0.3">
      <c r="C58" s="62"/>
      <c r="D58" s="62"/>
      <c r="E58" s="4" t="s">
        <v>8</v>
      </c>
      <c r="F58" s="11">
        <v>10506.8</v>
      </c>
      <c r="G58" s="11">
        <v>8408.7999999999993</v>
      </c>
      <c r="H58" s="21">
        <f t="shared" si="1"/>
        <v>80.031979289602916</v>
      </c>
    </row>
    <row r="59" spans="3:9" ht="18" customHeight="1" thickBot="1" x14ac:dyDescent="0.3">
      <c r="C59" s="63">
        <v>15</v>
      </c>
      <c r="D59" s="63" t="s">
        <v>23</v>
      </c>
      <c r="E59" s="4" t="s">
        <v>5</v>
      </c>
      <c r="F59" s="15">
        <f>SUM(F60)</f>
        <v>20</v>
      </c>
      <c r="G59" s="15">
        <f>SUM(G60)</f>
        <v>0</v>
      </c>
      <c r="H59" s="25">
        <f t="shared" si="1"/>
        <v>0</v>
      </c>
    </row>
    <row r="60" spans="3:9" ht="21" customHeight="1" thickBot="1" x14ac:dyDescent="0.3">
      <c r="C60" s="62"/>
      <c r="D60" s="70"/>
      <c r="E60" s="6" t="s">
        <v>8</v>
      </c>
      <c r="F60" s="12">
        <v>20</v>
      </c>
      <c r="G60" s="12">
        <v>0</v>
      </c>
      <c r="H60" s="27">
        <f t="shared" si="1"/>
        <v>0</v>
      </c>
    </row>
    <row r="61" spans="3:9" ht="16.5" customHeight="1" thickBot="1" x14ac:dyDescent="0.3">
      <c r="C61" s="63">
        <v>16</v>
      </c>
      <c r="D61" s="60" t="s">
        <v>24</v>
      </c>
      <c r="E61" s="7" t="s">
        <v>5</v>
      </c>
      <c r="F61" s="17">
        <f>SUM(F62)</f>
        <v>510</v>
      </c>
      <c r="G61" s="17">
        <f>SUM(G62)</f>
        <v>200</v>
      </c>
      <c r="H61" s="19">
        <f t="shared" si="1"/>
        <v>39.215686274509807</v>
      </c>
    </row>
    <row r="62" spans="3:9" ht="18" customHeight="1" thickBot="1" x14ac:dyDescent="0.3">
      <c r="C62" s="70"/>
      <c r="D62" s="70"/>
      <c r="E62" s="6" t="s">
        <v>8</v>
      </c>
      <c r="F62" s="12">
        <v>510</v>
      </c>
      <c r="G62" s="12">
        <v>200</v>
      </c>
      <c r="H62" s="22">
        <f t="shared" si="1"/>
        <v>39.215686274509807</v>
      </c>
    </row>
    <row r="63" spans="3:9" ht="16.5" customHeight="1" thickBot="1" x14ac:dyDescent="0.3">
      <c r="C63" s="60">
        <v>17</v>
      </c>
      <c r="D63" s="60" t="s">
        <v>25</v>
      </c>
      <c r="E63" s="8" t="s">
        <v>5</v>
      </c>
      <c r="F63" s="37">
        <f>SUM(F64:F65)</f>
        <v>140</v>
      </c>
      <c r="G63" s="37">
        <f>SUM(G64+G65)</f>
        <v>140</v>
      </c>
      <c r="H63" s="28">
        <v>0</v>
      </c>
    </row>
    <row r="64" spans="3:9" ht="15.75" thickBot="1" x14ac:dyDescent="0.3">
      <c r="C64" s="61"/>
      <c r="D64" s="61"/>
      <c r="E64" s="7" t="s">
        <v>7</v>
      </c>
      <c r="F64" s="38">
        <v>0</v>
      </c>
      <c r="G64" s="38">
        <v>0</v>
      </c>
      <c r="H64" s="29">
        <v>0</v>
      </c>
    </row>
    <row r="65" spans="3:8" ht="15.75" thickBot="1" x14ac:dyDescent="0.3">
      <c r="C65" s="62"/>
      <c r="D65" s="62"/>
      <c r="E65" s="4" t="s">
        <v>8</v>
      </c>
      <c r="F65" s="11">
        <v>140</v>
      </c>
      <c r="G65" s="11">
        <v>140</v>
      </c>
      <c r="H65" s="25">
        <v>0</v>
      </c>
    </row>
    <row r="66" spans="3:8" ht="16.5" thickBot="1" x14ac:dyDescent="0.3">
      <c r="C66" s="63">
        <v>18</v>
      </c>
      <c r="D66" s="63" t="s">
        <v>26</v>
      </c>
      <c r="E66" s="4" t="s">
        <v>5</v>
      </c>
      <c r="F66" s="15">
        <f>SUM(F67)</f>
        <v>300</v>
      </c>
      <c r="G66" s="15">
        <f>SUM(G67)</f>
        <v>231.2</v>
      </c>
      <c r="H66" s="25">
        <f t="shared" si="1"/>
        <v>77.066666666666663</v>
      </c>
    </row>
    <row r="67" spans="3:8" ht="18" customHeight="1" thickBot="1" x14ac:dyDescent="0.3">
      <c r="C67" s="62"/>
      <c r="D67" s="62"/>
      <c r="E67" s="4" t="s">
        <v>8</v>
      </c>
      <c r="F67" s="11">
        <v>300</v>
      </c>
      <c r="G67" s="11">
        <v>231.2</v>
      </c>
      <c r="H67" s="26">
        <f>G67/F67*100</f>
        <v>77.066666666666663</v>
      </c>
    </row>
    <row r="68" spans="3:8" ht="17.25" customHeight="1" thickBot="1" x14ac:dyDescent="0.3">
      <c r="C68" s="63">
        <v>19</v>
      </c>
      <c r="D68" s="63" t="s">
        <v>27</v>
      </c>
      <c r="E68" s="4" t="s">
        <v>5</v>
      </c>
      <c r="F68" s="15">
        <f>SUM(F69)</f>
        <v>16</v>
      </c>
      <c r="G68" s="15">
        <f>SUM(G69)</f>
        <v>13.11</v>
      </c>
      <c r="H68" s="21">
        <f t="shared" si="1"/>
        <v>81.9375</v>
      </c>
    </row>
    <row r="69" spans="3:8" ht="18" customHeight="1" thickBot="1" x14ac:dyDescent="0.3">
      <c r="C69" s="62"/>
      <c r="D69" s="62"/>
      <c r="E69" s="4" t="s">
        <v>8</v>
      </c>
      <c r="F69" s="11">
        <v>16</v>
      </c>
      <c r="G69" s="11">
        <v>13.11</v>
      </c>
      <c r="H69" s="21">
        <f t="shared" si="1"/>
        <v>81.9375</v>
      </c>
    </row>
    <row r="70" spans="3:8" ht="15.75" customHeight="1" thickBot="1" x14ac:dyDescent="0.3">
      <c r="C70" s="63">
        <v>20</v>
      </c>
      <c r="D70" s="63" t="s">
        <v>28</v>
      </c>
      <c r="E70" s="4" t="s">
        <v>5</v>
      </c>
      <c r="F70" s="15">
        <f>SUM(F71)</f>
        <v>20</v>
      </c>
      <c r="G70" s="15">
        <f>G71</f>
        <v>10</v>
      </c>
      <c r="H70" s="21">
        <f t="shared" si="1"/>
        <v>50</v>
      </c>
    </row>
    <row r="71" spans="3:8" ht="15.75" customHeight="1" thickBot="1" x14ac:dyDescent="0.3">
      <c r="C71" s="62"/>
      <c r="D71" s="62"/>
      <c r="E71" s="4" t="s">
        <v>8</v>
      </c>
      <c r="F71" s="11">
        <v>20</v>
      </c>
      <c r="G71" s="11">
        <v>10</v>
      </c>
      <c r="H71" s="21">
        <f t="shared" si="1"/>
        <v>50</v>
      </c>
    </row>
    <row r="72" spans="3:8" ht="17.25" customHeight="1" thickBot="1" x14ac:dyDescent="0.3">
      <c r="C72" s="71" t="s">
        <v>29</v>
      </c>
      <c r="D72" s="72"/>
      <c r="E72" s="9" t="s">
        <v>5</v>
      </c>
      <c r="F72" s="31">
        <f>SUM(F73:F76)</f>
        <v>818815.62999999989</v>
      </c>
      <c r="G72" s="31">
        <f>SUM(G73:G76)</f>
        <v>605008.31865999987</v>
      </c>
      <c r="H72" s="30">
        <f t="shared" si="1"/>
        <v>73.888223000823757</v>
      </c>
    </row>
    <row r="73" spans="3:8" ht="16.5" customHeight="1" thickBot="1" x14ac:dyDescent="0.3">
      <c r="C73" s="73"/>
      <c r="D73" s="74"/>
      <c r="E73" s="9" t="s">
        <v>6</v>
      </c>
      <c r="F73" s="31">
        <f>F7+F15+F20+F31+F43+F53</f>
        <v>38388.610000000008</v>
      </c>
      <c r="G73" s="31">
        <f>G7+G15+G20+G31+G43+G53</f>
        <v>18438.32</v>
      </c>
      <c r="H73" s="30">
        <f t="shared" si="1"/>
        <v>48.030704940866563</v>
      </c>
    </row>
    <row r="74" spans="3:8" ht="15.75" customHeight="1" thickBot="1" x14ac:dyDescent="0.3">
      <c r="C74" s="73"/>
      <c r="D74" s="74"/>
      <c r="E74" s="9" t="s">
        <v>7</v>
      </c>
      <c r="F74" s="31">
        <f>F8+F16+F21++F25+F28+F32+F35++F38+F44+F54+F57</f>
        <v>291870.18999999994</v>
      </c>
      <c r="G74" s="31">
        <f>G8+G16+G21+G25+G28+G32+G35+G38+G44+G54+G57+G64</f>
        <v>222413.56615999999</v>
      </c>
      <c r="H74" s="30">
        <f t="shared" si="1"/>
        <v>76.202905874012018</v>
      </c>
    </row>
    <row r="75" spans="3:8" ht="16.5" customHeight="1" thickBot="1" x14ac:dyDescent="0.3">
      <c r="C75" s="73"/>
      <c r="D75" s="74"/>
      <c r="E75" s="9" t="s">
        <v>8</v>
      </c>
      <c r="F75" s="31">
        <f>F9+F12+F17+F22+F26+F29+F33+F36+F39+F41+F45+F51+F55++F58+F60+F62+F65+F67+F69+F71</f>
        <v>469801.83999999991</v>
      </c>
      <c r="G75" s="31">
        <f>G9+G12+G17+G22+G26+G29+G33+G36+G39+G41+G45+G51+G55+G58+G60+G62+G65+G67+G69+G71</f>
        <v>345411.44249999989</v>
      </c>
      <c r="H75" s="30">
        <f t="shared" si="1"/>
        <v>73.52279473830923</v>
      </c>
    </row>
    <row r="76" spans="3:8" ht="16.5" thickBot="1" x14ac:dyDescent="0.3">
      <c r="C76" s="75"/>
      <c r="D76" s="76"/>
      <c r="E76" s="9" t="s">
        <v>9</v>
      </c>
      <c r="F76" s="31">
        <f>F10+F13+F18+F23+F47</f>
        <v>18754.989999999998</v>
      </c>
      <c r="G76" s="31">
        <f>G13+G18+G23+G47</f>
        <v>18744.989999999998</v>
      </c>
      <c r="H76" s="30">
        <f t="shared" si="1"/>
        <v>99.94668085666801</v>
      </c>
    </row>
    <row r="77" spans="3:8" x14ac:dyDescent="0.25">
      <c r="C77" s="10"/>
    </row>
  </sheetData>
  <mergeCells count="59">
    <mergeCell ref="C61:C62"/>
    <mergeCell ref="D61:D62"/>
    <mergeCell ref="C63:C65"/>
    <mergeCell ref="D63:D65"/>
    <mergeCell ref="C66:C67"/>
    <mergeCell ref="D66:D67"/>
    <mergeCell ref="C72:D76"/>
    <mergeCell ref="C68:C69"/>
    <mergeCell ref="D68:D69"/>
    <mergeCell ref="C70:C71"/>
    <mergeCell ref="D70:D71"/>
    <mergeCell ref="D52:D55"/>
    <mergeCell ref="C56:C58"/>
    <mergeCell ref="D56:D58"/>
    <mergeCell ref="C59:C60"/>
    <mergeCell ref="D59:D60"/>
    <mergeCell ref="C52:C55"/>
    <mergeCell ref="C40:C41"/>
    <mergeCell ref="D40:D41"/>
    <mergeCell ref="C49:C51"/>
    <mergeCell ref="D49:D51"/>
    <mergeCell ref="C42:C48"/>
    <mergeCell ref="D42:D48"/>
    <mergeCell ref="C30:C33"/>
    <mergeCell ref="D30:D33"/>
    <mergeCell ref="C34:C36"/>
    <mergeCell ref="D34:D36"/>
    <mergeCell ref="C37:C39"/>
    <mergeCell ref="D37:D39"/>
    <mergeCell ref="C19:C23"/>
    <mergeCell ref="D19:D23"/>
    <mergeCell ref="C24:C26"/>
    <mergeCell ref="D24:D26"/>
    <mergeCell ref="C27:C29"/>
    <mergeCell ref="D27:D29"/>
    <mergeCell ref="E49:E50"/>
    <mergeCell ref="F49:F50"/>
    <mergeCell ref="G49:G50"/>
    <mergeCell ref="H49:H50"/>
    <mergeCell ref="C3:H3"/>
    <mergeCell ref="C4:H4"/>
    <mergeCell ref="C6:C10"/>
    <mergeCell ref="D6:D10"/>
    <mergeCell ref="C11:C13"/>
    <mergeCell ref="D11:D13"/>
    <mergeCell ref="E9:E10"/>
    <mergeCell ref="F9:F10"/>
    <mergeCell ref="G9:G10"/>
    <mergeCell ref="H9:H10"/>
    <mergeCell ref="C14:C18"/>
    <mergeCell ref="D14:D18"/>
    <mergeCell ref="E47:E48"/>
    <mergeCell ref="G47:G48"/>
    <mergeCell ref="F47:F48"/>
    <mergeCell ref="H47:H48"/>
    <mergeCell ref="E45:E46"/>
    <mergeCell ref="F45:F46"/>
    <mergeCell ref="G45:G46"/>
    <mergeCell ref="H45:H46"/>
  </mergeCells>
  <pageMargins left="0.25" right="0.25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2024-08-07T10:55:02Z</cp:lastPrinted>
  <dcterms:created xsi:type="dcterms:W3CDTF">2023-06-23T07:54:54Z</dcterms:created>
  <dcterms:modified xsi:type="dcterms:W3CDTF">2025-10-23T08:06:30Z</dcterms:modified>
</cp:coreProperties>
</file>