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ПОТАШОВА Л,И,\муниципальные программы\Мониторинг\2025\"/>
    </mc:Choice>
  </mc:AlternateContent>
  <bookViews>
    <workbookView xWindow="0" yWindow="0" windowWidth="19170" windowHeight="96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75" i="1"/>
  <c r="G73" i="1"/>
  <c r="G72" i="1"/>
  <c r="F75" i="1"/>
  <c r="F74" i="1"/>
  <c r="F73" i="1"/>
  <c r="F72" i="1"/>
  <c r="F71" i="1" s="1"/>
  <c r="H9" i="1"/>
  <c r="H66" i="1"/>
  <c r="G65" i="1"/>
  <c r="F41" i="1"/>
  <c r="F39" i="1"/>
  <c r="H31" i="1" l="1"/>
  <c r="H27" i="1"/>
  <c r="G74" i="1"/>
  <c r="G29" i="1" l="1"/>
  <c r="G26" i="1"/>
  <c r="F36" i="1" l="1"/>
  <c r="F23" i="1"/>
  <c r="F18" i="1"/>
  <c r="F13" i="1"/>
  <c r="G67" i="1" l="1"/>
  <c r="G23" i="1"/>
  <c r="F29" i="1" l="1"/>
  <c r="F33" i="1"/>
  <c r="F26" i="1"/>
  <c r="G18" i="1" l="1"/>
  <c r="G60" i="1"/>
  <c r="G41" i="1" l="1"/>
  <c r="G71" i="1" s="1"/>
  <c r="G62" i="1" l="1"/>
  <c r="H46" i="1" l="1"/>
  <c r="H43" i="1"/>
  <c r="F51" i="1" l="1"/>
  <c r="G51" i="1"/>
  <c r="G48" i="1"/>
  <c r="F48" i="1"/>
  <c r="G10" i="1"/>
  <c r="G36" i="1"/>
  <c r="G33" i="1"/>
  <c r="G58" i="1"/>
  <c r="G39" i="1"/>
  <c r="G13" i="1"/>
  <c r="F55" i="1"/>
  <c r="H70" i="1" l="1"/>
  <c r="H68" i="1"/>
  <c r="H61" i="1"/>
  <c r="H59" i="1"/>
  <c r="H57" i="1"/>
  <c r="H56" i="1"/>
  <c r="H54" i="1"/>
  <c r="H53" i="1"/>
  <c r="H52" i="1"/>
  <c r="H50" i="1"/>
  <c r="H48" i="1"/>
  <c r="H38" i="1"/>
  <c r="H37" i="1"/>
  <c r="H35" i="1"/>
  <c r="H34" i="1"/>
  <c r="H32" i="1"/>
  <c r="H28" i="1"/>
  <c r="H25" i="1"/>
  <c r="H24" i="1"/>
  <c r="H22" i="1"/>
  <c r="H21" i="1"/>
  <c r="H20" i="1"/>
  <c r="H19" i="1"/>
  <c r="H17" i="1"/>
  <c r="H16" i="1"/>
  <c r="H15" i="1"/>
  <c r="H14" i="1"/>
  <c r="H12" i="1"/>
  <c r="H11" i="1"/>
  <c r="H8" i="1"/>
  <c r="H7" i="1"/>
  <c r="H75" i="1"/>
  <c r="H72" i="1"/>
  <c r="F69" i="1"/>
  <c r="H69" i="1" s="1"/>
  <c r="F67" i="1"/>
  <c r="H67" i="1" s="1"/>
  <c r="F65" i="1"/>
  <c r="H65" i="1" s="1"/>
  <c r="F62" i="1"/>
  <c r="F60" i="1"/>
  <c r="H60" i="1" s="1"/>
  <c r="F58" i="1"/>
  <c r="H58" i="1" s="1"/>
  <c r="H55" i="1"/>
  <c r="H51" i="1"/>
  <c r="H41" i="1"/>
  <c r="H39" i="1"/>
  <c r="H36" i="1"/>
  <c r="H33" i="1"/>
  <c r="H29" i="1"/>
  <c r="H26" i="1"/>
  <c r="H23" i="1"/>
  <c r="H18" i="1"/>
  <c r="H13" i="1"/>
  <c r="F10" i="1"/>
  <c r="H10" i="1" s="1"/>
  <c r="G6" i="1"/>
  <c r="H6" i="1" l="1"/>
  <c r="H73" i="1"/>
  <c r="H74" i="1"/>
  <c r="H71" i="1" l="1"/>
</calcChain>
</file>

<file path=xl/sharedStrings.xml><?xml version="1.0" encoding="utf-8"?>
<sst xmlns="http://schemas.openxmlformats.org/spreadsheetml/2006/main" count="95" uniqueCount="33">
  <si>
    <t>№ п/п</t>
  </si>
  <si>
    <t>Наименование муниципальной программы</t>
  </si>
  <si>
    <t>Источники финансирования</t>
  </si>
  <si>
    <t>Отношение фактических расходов к плановым, %</t>
  </si>
  <si>
    <t>"Развитие образования в Афанасьевском муниципальном округе" на 2023-2027 годы</t>
  </si>
  <si>
    <t xml:space="preserve">Всего </t>
  </si>
  <si>
    <t>Федеральный бюджет</t>
  </si>
  <si>
    <t>Областной бюджет</t>
  </si>
  <si>
    <t>Местный бюджет</t>
  </si>
  <si>
    <t>Внебюджетные источники</t>
  </si>
  <si>
    <t>"Развитие физической культуры и спорта в Афанасьевском муниципальном округе" на 2023-2027 годы</t>
  </si>
  <si>
    <t>"Развитие культуры в Афанасьевском муниципальном округе" на 2023-2027 годы</t>
  </si>
  <si>
    <t>"Повышение эффективности реализации молодежной политики в Афанасьевском муниципальном округе" на 2023-2027 годы</t>
  </si>
  <si>
    <t>"Обеспечение безопасности жизнедеятельности населения Афанасьевского муниципального округа Кировской области" на 2023-2027 годы</t>
  </si>
  <si>
    <t>«Энергоэффективность и развитие энергетики в Афанасьевском муниципальном округе» на 2023-2027 годы</t>
  </si>
  <si>
    <t>"Развитие коммунальной и жилищной инфраструктуры в Афанасьевском муниципальном округе" на 2023-2027 годы</t>
  </si>
  <si>
    <t>"Развитие транспортной системы в Афанасьевском муниципальном округе" на 2023-2027 годы</t>
  </si>
  <si>
    <t>"Охрана окружающей среды, воспроизводство и использование природных ресурсов" на 2023-2027 годы</t>
  </si>
  <si>
    <t>"Поддержка и развитие малого и среднего предпринимательства на территории Афанасьевского муниципального округа" на 2023-2027 годы</t>
  </si>
  <si>
    <t>«Развитие агропромышленного комплекса в Афанасьевском муниципальном округе» на 2023-2027 годы</t>
  </si>
  <si>
    <t>"Управление муниципальным имуществом муниципального образования Афанасьевский муниципальный округ Кировской области" на 2023-2027 годы</t>
  </si>
  <si>
    <t>"Развитие муниципального управления" на 2023-2027 годы</t>
  </si>
  <si>
    <t>"Управление муниципальными финансами на территории Афанасьевского муниципального округа" на 2023-2027 годы</t>
  </si>
  <si>
    <t>"Профилактика терроризма, а также минимизации и (или) ликвидации последствий его проявлений на территории Афанасьевского муниципального округа" на 2023-2027 годы</t>
  </si>
  <si>
    <t>"Поддержка социально ориентированных некоммерческих организаций в Афанасьевском муниципальном округе на 2023-2027 годы"</t>
  </si>
  <si>
    <t>«Развитие строительства и архитектуры» на 2023-2027 годы</t>
  </si>
  <si>
    <t>«Развитие торговли на территории Афанасьевского муниципального округа Кировской области на 2023-2027 годы»</t>
  </si>
  <si>
    <t>«Профилактика безнадзорности и правонарушений несовершеннолетних» на 2023-2027 годы</t>
  </si>
  <si>
    <t>«Формирование здорового образа жизни среди населения Афанасьевского муниципального округа Кировской области» на 2023 – 2027 годы</t>
  </si>
  <si>
    <t>ИТОГО</t>
  </si>
  <si>
    <t>Сводный отчет об использовании бюджетных ассигнований на реализацию муниципальных программы за 6 месяцев 2025 года</t>
  </si>
  <si>
    <t>Плановые расходы на 2025 год, тыс. руб.</t>
  </si>
  <si>
    <t>Фактические расходы за 2025 год,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</si>
</sst>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vertical="center" wrapText="1"/>
    </xf>
    <xf numFmtId="4" fontId="1" fillId="0" borderId="20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2" fontId="6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76"/>
  <sheetViews>
    <sheetView tabSelected="1" topLeftCell="B64" workbookViewId="0">
      <selection activeCell="F84" sqref="F84"/>
    </sheetView>
  </sheetViews>
  <sheetFormatPr defaultRowHeight="15" x14ac:dyDescent="0.25"/>
  <cols>
    <col min="1" max="1" width="3.7109375" customWidth="1"/>
    <col min="2" max="2" width="2.28515625" customWidth="1"/>
    <col min="3" max="3" width="6.7109375" customWidth="1"/>
    <col min="4" max="4" width="72.140625" customWidth="1"/>
    <col min="5" max="5" width="23" customWidth="1"/>
    <col min="6" max="6" width="18.7109375" customWidth="1"/>
    <col min="7" max="7" width="19.140625" customWidth="1"/>
    <col min="8" max="8" width="22.85546875" customWidth="1"/>
  </cols>
  <sheetData>
    <row r="1" spans="3:8" ht="12" customHeight="1" x14ac:dyDescent="0.25"/>
    <row r="2" spans="3:8" ht="5.25" hidden="1" customHeight="1" x14ac:dyDescent="0.25"/>
    <row r="3" spans="3:8" ht="15.75" x14ac:dyDescent="0.25">
      <c r="C3" s="61" t="s">
        <v>30</v>
      </c>
      <c r="D3" s="61"/>
      <c r="E3" s="61"/>
      <c r="F3" s="61"/>
      <c r="G3" s="61"/>
      <c r="H3" s="61"/>
    </row>
    <row r="4" spans="3:8" ht="9" customHeight="1" thickBot="1" x14ac:dyDescent="0.3">
      <c r="C4" s="62"/>
      <c r="D4" s="62"/>
      <c r="E4" s="62"/>
      <c r="F4" s="62"/>
      <c r="G4" s="62"/>
      <c r="H4" s="62"/>
    </row>
    <row r="5" spans="3:8" ht="29.25" customHeight="1" thickBot="1" x14ac:dyDescent="0.3">
      <c r="C5" s="1" t="s">
        <v>0</v>
      </c>
      <c r="D5" s="2" t="s">
        <v>1</v>
      </c>
      <c r="E5" s="2" t="s">
        <v>2</v>
      </c>
      <c r="F5" s="2" t="s">
        <v>31</v>
      </c>
      <c r="G5" s="2" t="s">
        <v>32</v>
      </c>
      <c r="H5" s="21" t="s">
        <v>3</v>
      </c>
    </row>
    <row r="6" spans="3:8" ht="16.5" thickBot="1" x14ac:dyDescent="0.3">
      <c r="C6" s="45">
        <v>1</v>
      </c>
      <c r="D6" s="45" t="s">
        <v>4</v>
      </c>
      <c r="E6" s="3" t="s">
        <v>5</v>
      </c>
      <c r="F6" s="34">
        <v>363125.44</v>
      </c>
      <c r="G6" s="19">
        <f>SUM(G7:G9)</f>
        <v>220886.09000000003</v>
      </c>
      <c r="H6" s="22">
        <f t="shared" ref="H6:H39" si="0">G6/F6*100</f>
        <v>60.829142127855327</v>
      </c>
    </row>
    <row r="7" spans="3:8" ht="16.5" customHeight="1" thickBot="1" x14ac:dyDescent="0.3">
      <c r="C7" s="46"/>
      <c r="D7" s="46"/>
      <c r="E7" s="5" t="s">
        <v>6</v>
      </c>
      <c r="F7" s="70">
        <v>19194.7</v>
      </c>
      <c r="G7" s="11">
        <v>10251.049999999999</v>
      </c>
      <c r="H7" s="41">
        <f t="shared" si="0"/>
        <v>53.405627595117402</v>
      </c>
    </row>
    <row r="8" spans="3:8" ht="15" customHeight="1" thickBot="1" x14ac:dyDescent="0.3">
      <c r="C8" s="46"/>
      <c r="D8" s="68"/>
      <c r="E8" s="39" t="s">
        <v>7</v>
      </c>
      <c r="F8" s="71">
        <v>175242.88</v>
      </c>
      <c r="G8" s="16">
        <v>106005.6</v>
      </c>
      <c r="H8" s="40">
        <f t="shared" si="0"/>
        <v>60.490674428541688</v>
      </c>
    </row>
    <row r="9" spans="3:8" ht="15.75" thickBot="1" x14ac:dyDescent="0.3">
      <c r="C9" s="46"/>
      <c r="D9" s="68"/>
      <c r="E9" s="72" t="s">
        <v>8</v>
      </c>
      <c r="F9" s="73">
        <v>168687.86</v>
      </c>
      <c r="G9" s="74">
        <v>104629.44</v>
      </c>
      <c r="H9" s="75">
        <f t="shared" si="0"/>
        <v>62.025471186841784</v>
      </c>
    </row>
    <row r="10" spans="3:8" ht="15" customHeight="1" thickBot="1" x14ac:dyDescent="0.3">
      <c r="C10" s="43">
        <v>2</v>
      </c>
      <c r="D10" s="69" t="s">
        <v>10</v>
      </c>
      <c r="E10" s="76" t="s">
        <v>5</v>
      </c>
      <c r="F10" s="77">
        <f>SUM(F11:F12)</f>
        <v>440</v>
      </c>
      <c r="G10" s="77">
        <f>SUM(G11+G12)</f>
        <v>237.93</v>
      </c>
      <c r="H10" s="78">
        <f t="shared" si="0"/>
        <v>54.075000000000003</v>
      </c>
    </row>
    <row r="11" spans="3:8" ht="15" customHeight="1" thickBot="1" x14ac:dyDescent="0.3">
      <c r="C11" s="46"/>
      <c r="D11" s="68"/>
      <c r="E11" s="79" t="s">
        <v>8</v>
      </c>
      <c r="F11" s="12">
        <v>350</v>
      </c>
      <c r="G11" s="12">
        <v>187.93</v>
      </c>
      <c r="H11" s="80">
        <f t="shared" si="0"/>
        <v>53.694285714285719</v>
      </c>
    </row>
    <row r="12" spans="3:8" ht="17.25" customHeight="1" thickBot="1" x14ac:dyDescent="0.3">
      <c r="C12" s="47"/>
      <c r="D12" s="47"/>
      <c r="E12" s="4" t="s">
        <v>9</v>
      </c>
      <c r="F12" s="14">
        <v>90</v>
      </c>
      <c r="G12" s="14">
        <v>50</v>
      </c>
      <c r="H12" s="24">
        <f t="shared" si="0"/>
        <v>55.555555555555557</v>
      </c>
    </row>
    <row r="13" spans="3:8" ht="16.5" thickBot="1" x14ac:dyDescent="0.3">
      <c r="C13" s="43">
        <v>3</v>
      </c>
      <c r="D13" s="43" t="s">
        <v>11</v>
      </c>
      <c r="E13" s="4" t="s">
        <v>5</v>
      </c>
      <c r="F13" s="17">
        <f>SUM(F14:F17)</f>
        <v>117427.8</v>
      </c>
      <c r="G13" s="17">
        <f>SUM(G14+G15+G16+G17)</f>
        <v>60379.26</v>
      </c>
      <c r="H13" s="23">
        <f t="shared" si="0"/>
        <v>51.418199097658302</v>
      </c>
    </row>
    <row r="14" spans="3:8" ht="16.5" customHeight="1" thickBot="1" x14ac:dyDescent="0.3">
      <c r="C14" s="46"/>
      <c r="D14" s="46"/>
      <c r="E14" s="4" t="s">
        <v>6</v>
      </c>
      <c r="F14" s="36">
        <v>12561.94</v>
      </c>
      <c r="G14" s="10">
        <v>4040.54</v>
      </c>
      <c r="H14" s="24">
        <f t="shared" si="0"/>
        <v>32.164936307608535</v>
      </c>
    </row>
    <row r="15" spans="3:8" ht="15.75" thickBot="1" x14ac:dyDescent="0.3">
      <c r="C15" s="46"/>
      <c r="D15" s="46"/>
      <c r="E15" s="4" t="s">
        <v>7</v>
      </c>
      <c r="F15" s="36">
        <v>1213.4000000000001</v>
      </c>
      <c r="G15" s="10">
        <v>619.76</v>
      </c>
      <c r="H15" s="24">
        <f t="shared" si="0"/>
        <v>51.076314488214926</v>
      </c>
    </row>
    <row r="16" spans="3:8" ht="15.75" thickBot="1" x14ac:dyDescent="0.3">
      <c r="C16" s="46"/>
      <c r="D16" s="46"/>
      <c r="E16" s="4" t="s">
        <v>8</v>
      </c>
      <c r="F16" s="37">
        <v>102952.46</v>
      </c>
      <c r="G16" s="10">
        <v>55018.96</v>
      </c>
      <c r="H16" s="24">
        <f t="shared" si="0"/>
        <v>53.441131955467604</v>
      </c>
    </row>
    <row r="17" spans="3:8" ht="17.25" customHeight="1" thickBot="1" x14ac:dyDescent="0.3">
      <c r="C17" s="47"/>
      <c r="D17" s="47"/>
      <c r="E17" s="4" t="s">
        <v>9</v>
      </c>
      <c r="F17" s="38">
        <v>700</v>
      </c>
      <c r="G17" s="14">
        <v>700</v>
      </c>
      <c r="H17" s="24">
        <f t="shared" si="0"/>
        <v>100</v>
      </c>
    </row>
    <row r="18" spans="3:8" ht="17.25" customHeight="1" thickBot="1" x14ac:dyDescent="0.3">
      <c r="C18" s="43">
        <v>4</v>
      </c>
      <c r="D18" s="43" t="s">
        <v>12</v>
      </c>
      <c r="E18" s="4" t="s">
        <v>5</v>
      </c>
      <c r="F18" s="17">
        <f>SUM(F19:F22)</f>
        <v>4399.2099999999991</v>
      </c>
      <c r="G18" s="17">
        <f>SUM(G19+G20+G21+G22)</f>
        <v>4372.79</v>
      </c>
      <c r="H18" s="23">
        <f t="shared" si="0"/>
        <v>99.399437626301108</v>
      </c>
    </row>
    <row r="19" spans="3:8" ht="17.25" customHeight="1" thickBot="1" x14ac:dyDescent="0.3">
      <c r="C19" s="46"/>
      <c r="D19" s="46"/>
      <c r="E19" s="4" t="s">
        <v>6</v>
      </c>
      <c r="F19" s="10">
        <v>461.24</v>
      </c>
      <c r="G19" s="10">
        <v>461.24</v>
      </c>
      <c r="H19" s="24">
        <f t="shared" si="0"/>
        <v>100</v>
      </c>
    </row>
    <row r="20" spans="3:8" ht="15.75" customHeight="1" thickBot="1" x14ac:dyDescent="0.3">
      <c r="C20" s="46"/>
      <c r="D20" s="46"/>
      <c r="E20" s="4" t="s">
        <v>7</v>
      </c>
      <c r="F20" s="10">
        <v>745.34</v>
      </c>
      <c r="G20" s="10">
        <v>745.34</v>
      </c>
      <c r="H20" s="24">
        <f t="shared" si="0"/>
        <v>100</v>
      </c>
    </row>
    <row r="21" spans="3:8" ht="15.75" thickBot="1" x14ac:dyDescent="0.3">
      <c r="C21" s="46"/>
      <c r="D21" s="46"/>
      <c r="E21" s="4" t="s">
        <v>8</v>
      </c>
      <c r="F21" s="10">
        <v>391.64</v>
      </c>
      <c r="G21" s="10">
        <v>365.22</v>
      </c>
      <c r="H21" s="24">
        <f t="shared" si="0"/>
        <v>93.254008783576765</v>
      </c>
    </row>
    <row r="22" spans="3:8" ht="15.75" customHeight="1" thickBot="1" x14ac:dyDescent="0.3">
      <c r="C22" s="47"/>
      <c r="D22" s="44"/>
      <c r="E22" s="5" t="s">
        <v>9</v>
      </c>
      <c r="F22" s="13">
        <v>2800.99</v>
      </c>
      <c r="G22" s="13">
        <v>2800.99</v>
      </c>
      <c r="H22" s="25">
        <f t="shared" si="0"/>
        <v>100</v>
      </c>
    </row>
    <row r="23" spans="3:8" ht="18" customHeight="1" thickBot="1" x14ac:dyDescent="0.3">
      <c r="C23" s="43">
        <v>5</v>
      </c>
      <c r="D23" s="45" t="s">
        <v>13</v>
      </c>
      <c r="E23" s="6" t="s">
        <v>5</v>
      </c>
      <c r="F23" s="19">
        <f>SUM(F24:F25)</f>
        <v>26037.86</v>
      </c>
      <c r="G23" s="19">
        <f>SUM(G24+G25)</f>
        <v>12583.91</v>
      </c>
      <c r="H23" s="22">
        <f t="shared" si="0"/>
        <v>48.329278980684279</v>
      </c>
    </row>
    <row r="24" spans="3:8" ht="17.25" customHeight="1" thickBot="1" x14ac:dyDescent="0.3">
      <c r="C24" s="46"/>
      <c r="D24" s="46"/>
      <c r="E24" s="4" t="s">
        <v>7</v>
      </c>
      <c r="F24" s="10">
        <v>146.36000000000001</v>
      </c>
      <c r="G24" s="10">
        <v>13.65</v>
      </c>
      <c r="H24" s="23">
        <f t="shared" si="0"/>
        <v>9.3263186663022672</v>
      </c>
    </row>
    <row r="25" spans="3:8" ht="15.75" thickBot="1" x14ac:dyDescent="0.3">
      <c r="C25" s="47"/>
      <c r="D25" s="44"/>
      <c r="E25" s="4" t="s">
        <v>8</v>
      </c>
      <c r="F25" s="10">
        <v>25891.5</v>
      </c>
      <c r="G25" s="10">
        <v>12570.26</v>
      </c>
      <c r="H25" s="24">
        <f t="shared" si="0"/>
        <v>48.549755711333837</v>
      </c>
    </row>
    <row r="26" spans="3:8" ht="18" customHeight="1" thickBot="1" x14ac:dyDescent="0.3">
      <c r="C26" s="43">
        <v>6</v>
      </c>
      <c r="D26" s="45" t="s">
        <v>14</v>
      </c>
      <c r="E26" s="4" t="s">
        <v>5</v>
      </c>
      <c r="F26" s="17">
        <f>F27+F28</f>
        <v>4662.8900000000003</v>
      </c>
      <c r="G26" s="17">
        <f>G27+G28</f>
        <v>2190.1000000000004</v>
      </c>
      <c r="H26" s="23">
        <f t="shared" si="0"/>
        <v>46.968725404202125</v>
      </c>
    </row>
    <row r="27" spans="3:8" ht="18" customHeight="1" thickBot="1" x14ac:dyDescent="0.3">
      <c r="C27" s="46"/>
      <c r="D27" s="46"/>
      <c r="E27" s="4" t="s">
        <v>7</v>
      </c>
      <c r="F27" s="10">
        <v>896.7</v>
      </c>
      <c r="G27" s="10">
        <v>52.57</v>
      </c>
      <c r="H27" s="23">
        <f>G27/F27*100</f>
        <v>5.8626073380171739</v>
      </c>
    </row>
    <row r="28" spans="3:8" ht="18.75" customHeight="1" thickBot="1" x14ac:dyDescent="0.3">
      <c r="C28" s="47"/>
      <c r="D28" s="44"/>
      <c r="E28" s="4" t="s">
        <v>8</v>
      </c>
      <c r="F28" s="10">
        <v>3766.19</v>
      </c>
      <c r="G28" s="10">
        <v>2137.5300000000002</v>
      </c>
      <c r="H28" s="24">
        <f t="shared" si="0"/>
        <v>56.755766437699641</v>
      </c>
    </row>
    <row r="29" spans="3:8" ht="17.25" customHeight="1" thickBot="1" x14ac:dyDescent="0.3">
      <c r="C29" s="43">
        <v>7</v>
      </c>
      <c r="D29" s="45" t="s">
        <v>15</v>
      </c>
      <c r="E29" s="4" t="s">
        <v>5</v>
      </c>
      <c r="F29" s="17">
        <f>F30+F31+F32</f>
        <v>20908.41</v>
      </c>
      <c r="G29" s="17">
        <f>G30+G31+G32</f>
        <v>3910.09</v>
      </c>
      <c r="H29" s="23">
        <f t="shared" si="0"/>
        <v>18.701039438197359</v>
      </c>
    </row>
    <row r="30" spans="3:8" ht="17.25" customHeight="1" thickBot="1" x14ac:dyDescent="0.3">
      <c r="C30" s="46"/>
      <c r="D30" s="46"/>
      <c r="E30" s="4" t="s">
        <v>6</v>
      </c>
      <c r="F30" s="10">
        <v>3000</v>
      </c>
      <c r="G30" s="10">
        <v>0</v>
      </c>
      <c r="H30" s="23">
        <v>0</v>
      </c>
    </row>
    <row r="31" spans="3:8" ht="17.25" customHeight="1" thickBot="1" x14ac:dyDescent="0.3">
      <c r="C31" s="46"/>
      <c r="D31" s="46"/>
      <c r="E31" s="4" t="s">
        <v>7</v>
      </c>
      <c r="F31" s="10">
        <v>8914.91</v>
      </c>
      <c r="G31" s="10">
        <v>2414.89</v>
      </c>
      <c r="H31" s="23">
        <f>G31/F31*100</f>
        <v>27.08821513621562</v>
      </c>
    </row>
    <row r="32" spans="3:8" ht="19.5" customHeight="1" thickBot="1" x14ac:dyDescent="0.3">
      <c r="C32" s="47"/>
      <c r="D32" s="44"/>
      <c r="E32" s="4" t="s">
        <v>8</v>
      </c>
      <c r="F32" s="10">
        <v>8993.5</v>
      </c>
      <c r="G32" s="10">
        <v>1495.2</v>
      </c>
      <c r="H32" s="24">
        <f t="shared" si="0"/>
        <v>16.625340523711571</v>
      </c>
    </row>
    <row r="33" spans="3:8" ht="15.75" customHeight="1" thickBot="1" x14ac:dyDescent="0.3">
      <c r="C33" s="43">
        <v>8</v>
      </c>
      <c r="D33" s="45" t="s">
        <v>16</v>
      </c>
      <c r="E33" s="4" t="s">
        <v>5</v>
      </c>
      <c r="F33" s="35">
        <f>F34+F35</f>
        <v>113461.89</v>
      </c>
      <c r="G33" s="17">
        <f>SUM(G34+G35)</f>
        <v>30329.269999999997</v>
      </c>
      <c r="H33" s="23">
        <f t="shared" si="0"/>
        <v>26.730799213727181</v>
      </c>
    </row>
    <row r="34" spans="3:8" ht="14.25" customHeight="1" thickBot="1" x14ac:dyDescent="0.3">
      <c r="C34" s="46"/>
      <c r="D34" s="46"/>
      <c r="E34" s="4" t="s">
        <v>7</v>
      </c>
      <c r="F34" s="15">
        <v>84923.09</v>
      </c>
      <c r="G34" s="10">
        <v>19743.53</v>
      </c>
      <c r="H34" s="24">
        <f t="shared" si="0"/>
        <v>23.248718340324167</v>
      </c>
    </row>
    <row r="35" spans="3:8" ht="15.75" thickBot="1" x14ac:dyDescent="0.3">
      <c r="C35" s="47"/>
      <c r="D35" s="47"/>
      <c r="E35" s="4" t="s">
        <v>8</v>
      </c>
      <c r="F35" s="15">
        <v>28538.799999999999</v>
      </c>
      <c r="G35" s="10">
        <v>10585.74</v>
      </c>
      <c r="H35" s="24">
        <f t="shared" si="0"/>
        <v>37.092449577417412</v>
      </c>
    </row>
    <row r="36" spans="3:8" ht="14.25" customHeight="1" thickBot="1" x14ac:dyDescent="0.3">
      <c r="C36" s="43">
        <v>9</v>
      </c>
      <c r="D36" s="43" t="s">
        <v>17</v>
      </c>
      <c r="E36" s="4" t="s">
        <v>5</v>
      </c>
      <c r="F36" s="17">
        <f>F37+F38</f>
        <v>7085.7800000000007</v>
      </c>
      <c r="G36" s="17">
        <f>SUM(G37+G38)</f>
        <v>209.98</v>
      </c>
      <c r="H36" s="23">
        <f t="shared" si="0"/>
        <v>2.9633999362102688</v>
      </c>
    </row>
    <row r="37" spans="3:8" ht="15.75" thickBot="1" x14ac:dyDescent="0.3">
      <c r="C37" s="46"/>
      <c r="D37" s="46"/>
      <c r="E37" s="4" t="s">
        <v>7</v>
      </c>
      <c r="F37" s="10">
        <v>2400.61</v>
      </c>
      <c r="G37" s="10">
        <v>0</v>
      </c>
      <c r="H37" s="24">
        <f t="shared" si="0"/>
        <v>0</v>
      </c>
    </row>
    <row r="38" spans="3:8" ht="15.75" customHeight="1" thickBot="1" x14ac:dyDescent="0.3">
      <c r="C38" s="47"/>
      <c r="D38" s="47"/>
      <c r="E38" s="4" t="s">
        <v>8</v>
      </c>
      <c r="F38" s="10">
        <v>4685.17</v>
      </c>
      <c r="G38" s="10">
        <v>209.98</v>
      </c>
      <c r="H38" s="24">
        <f t="shared" si="0"/>
        <v>4.4818010872604406</v>
      </c>
    </row>
    <row r="39" spans="3:8" ht="16.5" customHeight="1" thickBot="1" x14ac:dyDescent="0.3">
      <c r="C39" s="43">
        <v>10</v>
      </c>
      <c r="D39" s="43" t="s">
        <v>18</v>
      </c>
      <c r="E39" s="5" t="s">
        <v>5</v>
      </c>
      <c r="F39" s="18">
        <f>SUM(F40)</f>
        <v>120</v>
      </c>
      <c r="G39" s="18">
        <f>SUM(G40)</f>
        <v>0</v>
      </c>
      <c r="H39" s="26">
        <f t="shared" si="0"/>
        <v>0</v>
      </c>
    </row>
    <row r="40" spans="3:8" ht="17.25" customHeight="1" thickBot="1" x14ac:dyDescent="0.3">
      <c r="C40" s="46"/>
      <c r="D40" s="46"/>
      <c r="E40" s="7" t="s">
        <v>8</v>
      </c>
      <c r="F40" s="16">
        <v>120</v>
      </c>
      <c r="G40" s="16">
        <v>0</v>
      </c>
      <c r="H40" s="27">
        <v>0</v>
      </c>
    </row>
    <row r="41" spans="3:8" ht="15.75" customHeight="1" thickBot="1" x14ac:dyDescent="0.3">
      <c r="C41" s="45">
        <v>11</v>
      </c>
      <c r="D41" s="45" t="s">
        <v>19</v>
      </c>
      <c r="E41" s="6" t="s">
        <v>5</v>
      </c>
      <c r="F41" s="19">
        <f>F42+F43+F44+F46</f>
        <v>21691</v>
      </c>
      <c r="G41" s="19">
        <f>SUM(G42+G43+G46+G47)</f>
        <v>26524.37</v>
      </c>
      <c r="H41" s="22">
        <f t="shared" ref="H41:H75" si="1">G41/F41*100</f>
        <v>122.28283619934534</v>
      </c>
    </row>
    <row r="42" spans="3:8" ht="15.75" customHeight="1" thickBot="1" x14ac:dyDescent="0.3">
      <c r="C42" s="46"/>
      <c r="D42" s="46"/>
      <c r="E42" s="4" t="s">
        <v>6</v>
      </c>
      <c r="F42" s="10">
        <v>0</v>
      </c>
      <c r="G42" s="10">
        <v>0</v>
      </c>
      <c r="H42" s="23">
        <v>0</v>
      </c>
    </row>
    <row r="43" spans="3:8" ht="13.5" customHeight="1" thickBot="1" x14ac:dyDescent="0.3">
      <c r="C43" s="46"/>
      <c r="D43" s="46"/>
      <c r="E43" s="4" t="s">
        <v>7</v>
      </c>
      <c r="F43" s="10">
        <v>5559.4</v>
      </c>
      <c r="G43" s="10">
        <v>3224.37</v>
      </c>
      <c r="H43" s="23">
        <f>G43/F43*100</f>
        <v>57.99852502068569</v>
      </c>
    </row>
    <row r="44" spans="3:8" ht="14.25" customHeight="1" thickBot="1" x14ac:dyDescent="0.3">
      <c r="C44" s="46"/>
      <c r="D44" s="46"/>
      <c r="E44" s="64" t="s">
        <v>8</v>
      </c>
      <c r="F44" s="67">
        <v>967.6</v>
      </c>
      <c r="G44" s="67">
        <v>0</v>
      </c>
      <c r="H44" s="63">
        <v>0</v>
      </c>
    </row>
    <row r="45" spans="3:8" ht="5.25" hidden="1" customHeight="1" thickBot="1" x14ac:dyDescent="0.3">
      <c r="C45" s="46"/>
      <c r="D45" s="46"/>
      <c r="E45" s="56"/>
      <c r="F45" s="60"/>
      <c r="G45" s="60"/>
      <c r="H45" s="60"/>
    </row>
    <row r="46" spans="3:8" ht="13.5" customHeight="1" x14ac:dyDescent="0.25">
      <c r="C46" s="46"/>
      <c r="D46" s="46"/>
      <c r="E46" s="64" t="s">
        <v>9</v>
      </c>
      <c r="F46" s="65">
        <v>15164</v>
      </c>
      <c r="G46" s="65">
        <v>23300</v>
      </c>
      <c r="H46" s="63">
        <f>G46/F46*100</f>
        <v>153.65338960696386</v>
      </c>
    </row>
    <row r="47" spans="3:8" ht="0.75" customHeight="1" thickBot="1" x14ac:dyDescent="0.3">
      <c r="C47" s="54"/>
      <c r="D47" s="54"/>
      <c r="E47" s="56"/>
      <c r="F47" s="66"/>
      <c r="G47" s="66"/>
      <c r="H47" s="54"/>
    </row>
    <row r="48" spans="3:8" ht="15.75" customHeight="1" x14ac:dyDescent="0.25">
      <c r="C48" s="46">
        <v>12</v>
      </c>
      <c r="D48" s="46" t="s">
        <v>20</v>
      </c>
      <c r="E48" s="55" t="s">
        <v>5</v>
      </c>
      <c r="F48" s="57">
        <f>SUM(F49:F50)</f>
        <v>6468.59</v>
      </c>
      <c r="G48" s="57">
        <f>SUM(G49+G50)</f>
        <v>2131.4699999999998</v>
      </c>
      <c r="H48" s="59">
        <f t="shared" si="1"/>
        <v>32.951075891345717</v>
      </c>
    </row>
    <row r="49" spans="3:8" ht="1.5" customHeight="1" thickBot="1" x14ac:dyDescent="0.3">
      <c r="C49" s="46"/>
      <c r="D49" s="46"/>
      <c r="E49" s="56"/>
      <c r="F49" s="58"/>
      <c r="G49" s="58"/>
      <c r="H49" s="60"/>
    </row>
    <row r="50" spans="3:8" ht="15.75" customHeight="1" thickBot="1" x14ac:dyDescent="0.3">
      <c r="C50" s="47"/>
      <c r="D50" s="44"/>
      <c r="E50" s="4" t="s">
        <v>8</v>
      </c>
      <c r="F50" s="10">
        <v>6468.59</v>
      </c>
      <c r="G50" s="10">
        <v>2131.4699999999998</v>
      </c>
      <c r="H50" s="24">
        <f t="shared" si="1"/>
        <v>32.951075891345717</v>
      </c>
    </row>
    <row r="51" spans="3:8" ht="17.25" customHeight="1" thickBot="1" x14ac:dyDescent="0.3">
      <c r="C51" s="43">
        <v>13</v>
      </c>
      <c r="D51" s="46" t="s">
        <v>21</v>
      </c>
      <c r="E51" s="4" t="s">
        <v>5</v>
      </c>
      <c r="F51" s="17">
        <f>SUM(F52:F54)</f>
        <v>86923.849999999991</v>
      </c>
      <c r="G51" s="17">
        <f>SUM(G52+G53+G54)</f>
        <v>42561.07</v>
      </c>
      <c r="H51" s="28">
        <f t="shared" si="1"/>
        <v>48.963627358889426</v>
      </c>
    </row>
    <row r="52" spans="3:8" ht="14.25" customHeight="1" thickBot="1" x14ac:dyDescent="0.3">
      <c r="C52" s="46"/>
      <c r="D52" s="46"/>
      <c r="E52" s="4" t="s">
        <v>6</v>
      </c>
      <c r="F52" s="10">
        <v>925.93</v>
      </c>
      <c r="G52" s="10">
        <v>376.77</v>
      </c>
      <c r="H52" s="29">
        <f t="shared" si="1"/>
        <v>40.690980959683777</v>
      </c>
    </row>
    <row r="53" spans="3:8" ht="15.75" thickBot="1" x14ac:dyDescent="0.3">
      <c r="C53" s="46"/>
      <c r="D53" s="46"/>
      <c r="E53" s="4" t="s">
        <v>7</v>
      </c>
      <c r="F53" s="10">
        <v>902.8</v>
      </c>
      <c r="G53" s="10">
        <v>429.32</v>
      </c>
      <c r="H53" s="29">
        <f t="shared" si="1"/>
        <v>47.55427558706247</v>
      </c>
    </row>
    <row r="54" spans="3:8" ht="15.75" thickBot="1" x14ac:dyDescent="0.3">
      <c r="C54" s="47"/>
      <c r="D54" s="47"/>
      <c r="E54" s="5" t="s">
        <v>8</v>
      </c>
      <c r="F54" s="11">
        <v>85095.12</v>
      </c>
      <c r="G54" s="11">
        <v>41754.980000000003</v>
      </c>
      <c r="H54" s="30">
        <f t="shared" si="1"/>
        <v>49.068595237893788</v>
      </c>
    </row>
    <row r="55" spans="3:8" ht="15" customHeight="1" thickBot="1" x14ac:dyDescent="0.3">
      <c r="C55" s="43">
        <v>14</v>
      </c>
      <c r="D55" s="43" t="s">
        <v>22</v>
      </c>
      <c r="E55" s="6" t="s">
        <v>5</v>
      </c>
      <c r="F55" s="19">
        <f>SUM(F56:F57)</f>
        <v>10535.3</v>
      </c>
      <c r="G55" s="19">
        <f>G56+G57</f>
        <v>5629.71</v>
      </c>
      <c r="H55" s="22">
        <f t="shared" si="1"/>
        <v>53.436636830465204</v>
      </c>
    </row>
    <row r="56" spans="3:8" ht="15.75" thickBot="1" x14ac:dyDescent="0.3">
      <c r="C56" s="46"/>
      <c r="D56" s="46"/>
      <c r="E56" s="4" t="s">
        <v>7</v>
      </c>
      <c r="F56" s="10">
        <v>28.5</v>
      </c>
      <c r="G56" s="10">
        <v>22.2</v>
      </c>
      <c r="H56" s="24">
        <f t="shared" si="1"/>
        <v>77.89473684210526</v>
      </c>
    </row>
    <row r="57" spans="3:8" ht="15.75" thickBot="1" x14ac:dyDescent="0.3">
      <c r="C57" s="47"/>
      <c r="D57" s="47"/>
      <c r="E57" s="4" t="s">
        <v>8</v>
      </c>
      <c r="F57" s="10">
        <v>10506.8</v>
      </c>
      <c r="G57" s="10">
        <v>5607.51</v>
      </c>
      <c r="H57" s="24">
        <f t="shared" si="1"/>
        <v>53.370293524193855</v>
      </c>
    </row>
    <row r="58" spans="3:8" ht="18" customHeight="1" thickBot="1" x14ac:dyDescent="0.3">
      <c r="C58" s="43">
        <v>15</v>
      </c>
      <c r="D58" s="43" t="s">
        <v>23</v>
      </c>
      <c r="E58" s="4" t="s">
        <v>5</v>
      </c>
      <c r="F58" s="17">
        <f>SUM(F59)</f>
        <v>20</v>
      </c>
      <c r="G58" s="17">
        <f>SUM(G59)</f>
        <v>0</v>
      </c>
      <c r="H58" s="28">
        <f t="shared" si="1"/>
        <v>0</v>
      </c>
    </row>
    <row r="59" spans="3:8" ht="21" customHeight="1" thickBot="1" x14ac:dyDescent="0.3">
      <c r="C59" s="47"/>
      <c r="D59" s="44"/>
      <c r="E59" s="5" t="s">
        <v>8</v>
      </c>
      <c r="F59" s="11">
        <v>20</v>
      </c>
      <c r="G59" s="11">
        <v>0</v>
      </c>
      <c r="H59" s="30">
        <f t="shared" si="1"/>
        <v>0</v>
      </c>
    </row>
    <row r="60" spans="3:8" ht="16.5" customHeight="1" thickBot="1" x14ac:dyDescent="0.3">
      <c r="C60" s="43">
        <v>16</v>
      </c>
      <c r="D60" s="45" t="s">
        <v>24</v>
      </c>
      <c r="E60" s="6" t="s">
        <v>5</v>
      </c>
      <c r="F60" s="19">
        <f>SUM(F61)</f>
        <v>510</v>
      </c>
      <c r="G60" s="19">
        <f>SUM(G61)</f>
        <v>200</v>
      </c>
      <c r="H60" s="22">
        <f t="shared" si="1"/>
        <v>39.215686274509807</v>
      </c>
    </row>
    <row r="61" spans="3:8" ht="18" customHeight="1" thickBot="1" x14ac:dyDescent="0.3">
      <c r="C61" s="44"/>
      <c r="D61" s="44"/>
      <c r="E61" s="5" t="s">
        <v>8</v>
      </c>
      <c r="F61" s="11">
        <v>510</v>
      </c>
      <c r="G61" s="11">
        <v>200</v>
      </c>
      <c r="H61" s="25">
        <f t="shared" si="1"/>
        <v>39.215686274509807</v>
      </c>
    </row>
    <row r="62" spans="3:8" ht="15" customHeight="1" thickBot="1" x14ac:dyDescent="0.3">
      <c r="C62" s="45">
        <v>17</v>
      </c>
      <c r="D62" s="45" t="s">
        <v>25</v>
      </c>
      <c r="E62" s="7" t="s">
        <v>5</v>
      </c>
      <c r="F62" s="20">
        <f>SUM(F63:F64)</f>
        <v>0</v>
      </c>
      <c r="G62" s="20">
        <f>SUM(G63+G64)</f>
        <v>0</v>
      </c>
      <c r="H62" s="31">
        <v>0</v>
      </c>
    </row>
    <row r="63" spans="3:8" ht="15.75" thickBot="1" x14ac:dyDescent="0.3">
      <c r="C63" s="46"/>
      <c r="D63" s="46"/>
      <c r="E63" s="6" t="s">
        <v>7</v>
      </c>
      <c r="F63" s="12">
        <v>0</v>
      </c>
      <c r="G63" s="12">
        <v>0</v>
      </c>
      <c r="H63" s="32">
        <v>0</v>
      </c>
    </row>
    <row r="64" spans="3:8" ht="15.75" thickBot="1" x14ac:dyDescent="0.3">
      <c r="C64" s="47"/>
      <c r="D64" s="47"/>
      <c r="E64" s="4" t="s">
        <v>8</v>
      </c>
      <c r="F64" s="10">
        <v>0</v>
      </c>
      <c r="G64" s="10">
        <v>0</v>
      </c>
      <c r="H64" s="28">
        <v>0</v>
      </c>
    </row>
    <row r="65" spans="3:8" ht="16.5" thickBot="1" x14ac:dyDescent="0.3">
      <c r="C65" s="43">
        <v>18</v>
      </c>
      <c r="D65" s="43" t="s">
        <v>26</v>
      </c>
      <c r="E65" s="4" t="s">
        <v>5</v>
      </c>
      <c r="F65" s="17">
        <f>SUM(F66)</f>
        <v>300</v>
      </c>
      <c r="G65" s="17">
        <f>SUM(G66)</f>
        <v>109.53</v>
      </c>
      <c r="H65" s="28">
        <f t="shared" si="1"/>
        <v>36.51</v>
      </c>
    </row>
    <row r="66" spans="3:8" ht="18" customHeight="1" thickBot="1" x14ac:dyDescent="0.3">
      <c r="C66" s="47"/>
      <c r="D66" s="47"/>
      <c r="E66" s="4" t="s">
        <v>8</v>
      </c>
      <c r="F66" s="10">
        <v>300</v>
      </c>
      <c r="G66" s="10">
        <v>109.53</v>
      </c>
      <c r="H66" s="29">
        <f>G66/F66*100</f>
        <v>36.51</v>
      </c>
    </row>
    <row r="67" spans="3:8" ht="17.25" customHeight="1" thickBot="1" x14ac:dyDescent="0.3">
      <c r="C67" s="43">
        <v>19</v>
      </c>
      <c r="D67" s="43" t="s">
        <v>27</v>
      </c>
      <c r="E67" s="4" t="s">
        <v>5</v>
      </c>
      <c r="F67" s="17">
        <f>SUM(F68)</f>
        <v>16</v>
      </c>
      <c r="G67" s="17">
        <f>SUM(G68)</f>
        <v>13.11</v>
      </c>
      <c r="H67" s="24">
        <f t="shared" si="1"/>
        <v>81.9375</v>
      </c>
    </row>
    <row r="68" spans="3:8" ht="18" customHeight="1" thickBot="1" x14ac:dyDescent="0.3">
      <c r="C68" s="47"/>
      <c r="D68" s="47"/>
      <c r="E68" s="4" t="s">
        <v>8</v>
      </c>
      <c r="F68" s="10">
        <v>16</v>
      </c>
      <c r="G68" s="10">
        <v>13.11</v>
      </c>
      <c r="H68" s="24">
        <f t="shared" si="1"/>
        <v>81.9375</v>
      </c>
    </row>
    <row r="69" spans="3:8" ht="15.75" customHeight="1" thickBot="1" x14ac:dyDescent="0.3">
      <c r="C69" s="43">
        <v>20</v>
      </c>
      <c r="D69" s="43" t="s">
        <v>28</v>
      </c>
      <c r="E69" s="4" t="s">
        <v>5</v>
      </c>
      <c r="F69" s="17">
        <f>SUM(F70)</f>
        <v>20</v>
      </c>
      <c r="G69" s="17">
        <v>0</v>
      </c>
      <c r="H69" s="24">
        <f t="shared" si="1"/>
        <v>0</v>
      </c>
    </row>
    <row r="70" spans="3:8" ht="15.75" customHeight="1" thickBot="1" x14ac:dyDescent="0.3">
      <c r="C70" s="47"/>
      <c r="D70" s="47"/>
      <c r="E70" s="4" t="s">
        <v>8</v>
      </c>
      <c r="F70" s="10">
        <v>20</v>
      </c>
      <c r="G70" s="10">
        <v>0</v>
      </c>
      <c r="H70" s="24">
        <f t="shared" si="1"/>
        <v>0</v>
      </c>
    </row>
    <row r="71" spans="3:8" ht="17.25" customHeight="1" thickBot="1" x14ac:dyDescent="0.3">
      <c r="C71" s="48" t="s">
        <v>29</v>
      </c>
      <c r="D71" s="49"/>
      <c r="E71" s="8" t="s">
        <v>5</v>
      </c>
      <c r="F71" s="42">
        <f>SUM(F72:F75)</f>
        <v>784154.02</v>
      </c>
      <c r="G71" s="42">
        <f>SUM(G72:G75)</f>
        <v>412268.68000000005</v>
      </c>
      <c r="H71" s="33">
        <f t="shared" si="1"/>
        <v>52.574962250400759</v>
      </c>
    </row>
    <row r="72" spans="3:8" ht="16.5" customHeight="1" thickBot="1" x14ac:dyDescent="0.3">
      <c r="C72" s="50"/>
      <c r="D72" s="51"/>
      <c r="E72" s="8" t="s">
        <v>6</v>
      </c>
      <c r="F72" s="42">
        <f>F7+F14+F19+F30+F42+F52</f>
        <v>36143.810000000005</v>
      </c>
      <c r="G72" s="42">
        <f>G7+G14+G19+G30+G42+G52</f>
        <v>15129.6</v>
      </c>
      <c r="H72" s="33">
        <f t="shared" si="1"/>
        <v>41.85944979237108</v>
      </c>
    </row>
    <row r="73" spans="3:8" ht="15.75" customHeight="1" thickBot="1" x14ac:dyDescent="0.3">
      <c r="C73" s="50"/>
      <c r="D73" s="51"/>
      <c r="E73" s="8" t="s">
        <v>7</v>
      </c>
      <c r="F73" s="42">
        <f>F8+F15+F20++F24+F27+F31+F34++F37+F43+F53+F56+F63</f>
        <v>280973.99</v>
      </c>
      <c r="G73" s="42">
        <f>G8+G15+G20+G24+G27+G31+G34+G37+G43+G53+G56+G63</f>
        <v>133271.23000000001</v>
      </c>
      <c r="H73" s="33">
        <f t="shared" si="1"/>
        <v>47.431874388088389</v>
      </c>
    </row>
    <row r="74" spans="3:8" ht="16.5" customHeight="1" thickBot="1" x14ac:dyDescent="0.3">
      <c r="C74" s="50"/>
      <c r="D74" s="51"/>
      <c r="E74" s="8" t="s">
        <v>8</v>
      </c>
      <c r="F74" s="42">
        <f>F9+F11+F16+F21+F25+F28+F32+F35+F38+F40+F44+F50+F54++F57+F59+F61+F64+F66+F68+F70</f>
        <v>448281.23</v>
      </c>
      <c r="G74" s="42">
        <f>G9+G11+G16+G21+G25+G28+G32+G35+G38+G40+G44+G50+G54+G57+G59+G61+G64+G66+G68+G70</f>
        <v>237016.86000000002</v>
      </c>
      <c r="H74" s="33">
        <f t="shared" si="1"/>
        <v>52.872358719993706</v>
      </c>
    </row>
    <row r="75" spans="3:8" ht="16.5" thickBot="1" x14ac:dyDescent="0.3">
      <c r="C75" s="52"/>
      <c r="D75" s="53"/>
      <c r="E75" s="8" t="s">
        <v>9</v>
      </c>
      <c r="F75" s="42">
        <f>F12+F17+F22+F46</f>
        <v>18754.989999999998</v>
      </c>
      <c r="G75" s="42">
        <f>G12+G17+G22+G46</f>
        <v>26850.989999999998</v>
      </c>
      <c r="H75" s="33">
        <f t="shared" si="1"/>
        <v>143.16717844157742</v>
      </c>
    </row>
    <row r="76" spans="3:8" x14ac:dyDescent="0.25">
      <c r="C76" s="9"/>
    </row>
  </sheetData>
  <mergeCells count="55">
    <mergeCell ref="E46:E47"/>
    <mergeCell ref="G46:G47"/>
    <mergeCell ref="F46:F47"/>
    <mergeCell ref="H46:H47"/>
    <mergeCell ref="E44:E45"/>
    <mergeCell ref="F44:F45"/>
    <mergeCell ref="G44:G45"/>
    <mergeCell ref="H44:H45"/>
    <mergeCell ref="E48:E49"/>
    <mergeCell ref="F48:F49"/>
    <mergeCell ref="G48:G49"/>
    <mergeCell ref="H48:H49"/>
    <mergeCell ref="C3:H3"/>
    <mergeCell ref="C4:H4"/>
    <mergeCell ref="C6:C9"/>
    <mergeCell ref="D6:D9"/>
    <mergeCell ref="C10:C12"/>
    <mergeCell ref="D10:D12"/>
    <mergeCell ref="C13:C17"/>
    <mergeCell ref="D13:D17"/>
    <mergeCell ref="C18:C22"/>
    <mergeCell ref="D18:D22"/>
    <mergeCell ref="C23:C25"/>
    <mergeCell ref="D23:D25"/>
    <mergeCell ref="C26:C28"/>
    <mergeCell ref="D26:D28"/>
    <mergeCell ref="C29:C32"/>
    <mergeCell ref="D29:D32"/>
    <mergeCell ref="C33:C35"/>
    <mergeCell ref="D33:D35"/>
    <mergeCell ref="C36:C38"/>
    <mergeCell ref="D36:D38"/>
    <mergeCell ref="C39:C40"/>
    <mergeCell ref="D39:D40"/>
    <mergeCell ref="C48:C50"/>
    <mergeCell ref="D48:D50"/>
    <mergeCell ref="C41:C47"/>
    <mergeCell ref="D41:D47"/>
    <mergeCell ref="D51:D54"/>
    <mergeCell ref="C55:C57"/>
    <mergeCell ref="D55:D57"/>
    <mergeCell ref="C58:C59"/>
    <mergeCell ref="D58:D59"/>
    <mergeCell ref="C51:C54"/>
    <mergeCell ref="C71:D75"/>
    <mergeCell ref="C67:C68"/>
    <mergeCell ref="D67:D68"/>
    <mergeCell ref="C69:C70"/>
    <mergeCell ref="D69:D70"/>
    <mergeCell ref="C60:C61"/>
    <mergeCell ref="D60:D61"/>
    <mergeCell ref="C62:C64"/>
    <mergeCell ref="D62:D64"/>
    <mergeCell ref="C65:C66"/>
    <mergeCell ref="D65:D66"/>
  </mergeCells>
  <pageMargins left="0.25" right="0.25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2025-07-21T13:37:11Z</cp:lastPrinted>
  <dcterms:created xsi:type="dcterms:W3CDTF">2023-06-23T07:54:54Z</dcterms:created>
  <dcterms:modified xsi:type="dcterms:W3CDTF">2025-07-21T13:39:37Z</dcterms:modified>
</cp:coreProperties>
</file>